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ECATORIO\Correição\Correição 2021\"/>
    </mc:Choice>
  </mc:AlternateContent>
  <bookViews>
    <workbookView xWindow="0" yWindow="0" windowWidth="28800" windowHeight="14235"/>
  </bookViews>
  <sheets>
    <sheet name="Lista 2021" sheetId="1" r:id="rId1"/>
  </sheets>
  <definedNames>
    <definedName name="_xlnm._FilterDatabase" localSheetId="0" hidden="1">'Lista 2021'!$A$3:$H$55</definedName>
    <definedName name="_xlnm.Print_Area" localSheetId="0">'Lista 2021'!$A$1:$H$67</definedName>
    <definedName name="_xlnm.Print_Titles" localSheetId="0">'Lista 2021'!$A:$D,'Lista 2021'!$1:$4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7" i="1" l="1"/>
  <c r="D67" i="1" l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H18" i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H6" i="1"/>
  <c r="E5" i="1"/>
  <c r="B58" i="1" l="1"/>
  <c r="B59" i="1"/>
  <c r="B60" i="1"/>
  <c r="B61" i="1"/>
  <c r="H5" i="1"/>
  <c r="B62" i="1" l="1"/>
  <c r="C58" i="1" s="1"/>
  <c r="F60" i="1"/>
  <c r="F58" i="1"/>
  <c r="F57" i="1"/>
  <c r="F59" i="1"/>
  <c r="C59" i="1"/>
  <c r="C60" i="1"/>
  <c r="C61" i="1" l="1"/>
  <c r="C62" i="1" s="1"/>
  <c r="F61" i="1"/>
  <c r="G57" i="1" s="1"/>
  <c r="G58" i="1" l="1"/>
  <c r="G59" i="1" s="1"/>
  <c r="G60" i="1" s="1"/>
</calcChain>
</file>

<file path=xl/sharedStrings.xml><?xml version="1.0" encoding="utf-8"?>
<sst xmlns="http://schemas.openxmlformats.org/spreadsheetml/2006/main" count="87" uniqueCount="86">
  <si>
    <t>PLANOS DE PAGAMENTO ENTES DEVEDORES NO REGIME ESPECIAL - EMENDA CONSTITUCIONAL 99/2017</t>
  </si>
  <si>
    <t>Data jan.2021</t>
  </si>
  <si>
    <t>DEVEDOR</t>
  </si>
  <si>
    <t>Percentuais</t>
  </si>
  <si>
    <r>
      <t>Valor da parcela mensal em Janeiro/2021</t>
    </r>
    <r>
      <rPr>
        <b/>
        <vertAlign val="superscript"/>
        <sz val="11"/>
        <rFont val="Calibri"/>
        <family val="2"/>
        <scheme val="minor"/>
      </rPr>
      <t>1</t>
    </r>
  </si>
  <si>
    <t>Montante da dívida até o orçamento de 2021</t>
  </si>
  <si>
    <r>
      <t>Previsão de saída do Regime Especial</t>
    </r>
    <r>
      <rPr>
        <b/>
        <vertAlign val="superscript"/>
        <sz val="11"/>
        <rFont val="Calibri"/>
        <family val="2"/>
        <scheme val="minor"/>
      </rPr>
      <t>2</t>
    </r>
  </si>
  <si>
    <t>Suficiente para quitação em 2024</t>
  </si>
  <si>
    <t xml:space="preserve">Mínimo - Artigo 101 ADCT </t>
  </si>
  <si>
    <t>Resolução CNJ nº 303/2019</t>
  </si>
  <si>
    <t>Utilizado em 2021</t>
  </si>
  <si>
    <t>Data dez.2024</t>
  </si>
  <si>
    <t>Abelardo Luz</t>
  </si>
  <si>
    <t>OK</t>
  </si>
  <si>
    <r>
      <t>Araranguá</t>
    </r>
    <r>
      <rPr>
        <vertAlign val="superscript"/>
        <sz val="11"/>
        <rFont val="Calibri"/>
        <family val="2"/>
        <scheme val="minor"/>
      </rPr>
      <t>3</t>
    </r>
  </si>
  <si>
    <t>Atualizar</t>
  </si>
  <si>
    <t>Balneário Arroio do Silva</t>
  </si>
  <si>
    <t>Revisar</t>
  </si>
  <si>
    <t>SE(OU(G3="";H3="";I3="");"";MÍNIMO(DATAM($M$1;ARRED(I3/H3;0));$M$2))</t>
  </si>
  <si>
    <t>Balneário Barra do Sul</t>
  </si>
  <si>
    <t>Fórmula para previsão de saíxa máx em 2024</t>
  </si>
  <si>
    <t>SE(OU(G3="";H3="";I3="");"";DATAM($M$1;ARRED(I3/H3;0)))</t>
  </si>
  <si>
    <t>Balneário Gaivota</t>
  </si>
  <si>
    <t>Fórmula para previsão de saída sem data limite</t>
  </si>
  <si>
    <t>Balneário Piçarras</t>
  </si>
  <si>
    <t>Biguaçu</t>
  </si>
  <si>
    <t>Brusque</t>
  </si>
  <si>
    <t>Camboriú</t>
  </si>
  <si>
    <t>Campo Erê</t>
  </si>
  <si>
    <t>Canoinhas</t>
  </si>
  <si>
    <t>Capivari de Baixo</t>
  </si>
  <si>
    <t>Correia Pinto</t>
  </si>
  <si>
    <r>
      <t>Criciúma</t>
    </r>
    <r>
      <rPr>
        <vertAlign val="superscript"/>
        <sz val="11"/>
        <rFont val="Calibri"/>
        <family val="2"/>
        <scheme val="minor"/>
      </rPr>
      <t>4</t>
    </r>
  </si>
  <si>
    <t>Dionísio Cerqueira</t>
  </si>
  <si>
    <t>Erval Velho</t>
  </si>
  <si>
    <r>
      <t>Estado de Santa Catarina</t>
    </r>
    <r>
      <rPr>
        <vertAlign val="superscript"/>
        <sz val="11"/>
        <rFont val="Calibri"/>
        <family val="2"/>
        <scheme val="minor"/>
      </rPr>
      <t>5</t>
    </r>
  </si>
  <si>
    <t>Florianópolis</t>
  </si>
  <si>
    <t>Gravatal</t>
  </si>
  <si>
    <t>Içara</t>
  </si>
  <si>
    <t>Imbituba</t>
  </si>
  <si>
    <t>Ituporanga</t>
  </si>
  <si>
    <t>Jacinto Machado</t>
  </si>
  <si>
    <t>Jaguaruna</t>
  </si>
  <si>
    <t>Lages</t>
  </si>
  <si>
    <t>Lauro Müller</t>
  </si>
  <si>
    <t>Major Vieira</t>
  </si>
  <si>
    <t>Maravilha</t>
  </si>
  <si>
    <t>Monte Carlo</t>
  </si>
  <si>
    <t>Morro da Fumaça</t>
  </si>
  <si>
    <t>Orleans</t>
  </si>
  <si>
    <t>Otacílio Costa</t>
  </si>
  <si>
    <t>Pinhalzinho</t>
  </si>
  <si>
    <t>Ponte Serrada</t>
  </si>
  <si>
    <t>Praia Grande</t>
  </si>
  <si>
    <t>Romelândia</t>
  </si>
  <si>
    <t>Santa Rosa do Sul</t>
  </si>
  <si>
    <t>São Francisco do Sul</t>
  </si>
  <si>
    <t>São José</t>
  </si>
  <si>
    <t>São José do Cerrito</t>
  </si>
  <si>
    <t>São Lourenço do Oeste</t>
  </si>
  <si>
    <t>Taió</t>
  </si>
  <si>
    <t>Timbé do Sul</t>
  </si>
  <si>
    <t>Três Barras</t>
  </si>
  <si>
    <t>Tubarão</t>
  </si>
  <si>
    <t>Urussanga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</si>
  <si>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Valores calculados com base nos prazos definidos no artigo 64, incisoI, da Resolução-CNJ 303/2019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</si>
  <si>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Previsão de saída do Regime Especial de acordo com a EC 99 considerando a dívida até o orçamento de 2021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</si>
  <si>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>Liminar Reclamação STF 32050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</si>
  <si>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9"/>
        <color theme="1"/>
        <rFont val="Calibri"/>
        <family val="2"/>
        <scheme val="minor"/>
      </rPr>
      <t>Liminar Reclamação STF 32017</t>
    </r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</si>
  <si>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9"/>
        <color theme="1"/>
        <rFont val="Calibri"/>
        <family val="2"/>
        <scheme val="minor"/>
      </rPr>
      <t>Liminar Reclamação STF 31209</t>
    </r>
  </si>
  <si>
    <t>RESUMO - 2021</t>
  </si>
  <si>
    <t>Previsão de saída do Regime Especial</t>
  </si>
  <si>
    <t>Até 1%</t>
  </si>
  <si>
    <t>Ano</t>
  </si>
  <si>
    <t>Nº de municípios</t>
  </si>
  <si>
    <t>Saldo de municípios</t>
  </si>
  <si>
    <t>De 1,01% a 2%</t>
  </si>
  <si>
    <t>De 2,01% a 3%</t>
  </si>
  <si>
    <t>Maiores que 3%</t>
  </si>
  <si>
    <t>Total</t>
  </si>
  <si>
    <t>Dívida por Natureza do Precatório (Regime Especial)</t>
  </si>
  <si>
    <t>Tipo</t>
  </si>
  <si>
    <t>Alimentar</t>
  </si>
  <si>
    <t>Comum</t>
  </si>
  <si>
    <t>Valores</t>
  </si>
  <si>
    <t>Proporção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</si>
</sst>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&quot;\ #,##0.00;[Red]\-&quot;R$&quot;\ #,##0.00"/>
    <numFmt numFmtId="165" formatCode="&quot;R$&quot;\ #,##0.00"/>
    <numFmt numFmtId="166" formatCode="[$-416]mmm\-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Protection="1"/>
    <xf numFmtId="14" fontId="3" fillId="0" borderId="0" xfId="0" applyNumberFormat="1" applyFont="1" applyProtection="1"/>
    <xf numFmtId="0" fontId="2" fillId="0" borderId="0" xfId="0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</xf>
    <xf numFmtId="14" fontId="3" fillId="0" borderId="0" xfId="0" applyNumberFormat="1" applyFont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left"/>
      <protection locked="0"/>
    </xf>
    <xf numFmtId="10" fontId="6" fillId="0" borderId="1" xfId="1" applyNumberFormat="1" applyFont="1" applyFill="1" applyBorder="1" applyAlignment="1" applyProtection="1">
      <alignment horizontal="center"/>
      <protection locked="0"/>
    </xf>
    <xf numFmtId="165" fontId="6" fillId="0" borderId="1" xfId="1" applyNumberFormat="1" applyFont="1" applyFill="1" applyBorder="1" applyAlignment="1" applyProtection="1">
      <alignment horizontal="center"/>
      <protection locked="0"/>
    </xf>
    <xf numFmtId="17" fontId="6" fillId="0" borderId="1" xfId="1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166" fontId="3" fillId="0" borderId="0" xfId="0" applyNumberFormat="1" applyFont="1" applyProtection="1"/>
    <xf numFmtId="166" fontId="8" fillId="0" borderId="0" xfId="0" applyNumberFormat="1" applyFont="1" applyProtection="1"/>
    <xf numFmtId="166" fontId="9" fillId="0" borderId="0" xfId="0" applyNumberFormat="1" applyFont="1" applyProtection="1"/>
    <xf numFmtId="0" fontId="10" fillId="0" borderId="0" xfId="0" applyFont="1" applyProtection="1"/>
    <xf numFmtId="17" fontId="11" fillId="0" borderId="0" xfId="1" applyNumberFormat="1" applyFont="1" applyFill="1" applyBorder="1" applyAlignment="1" applyProtection="1">
      <alignment horizontal="center"/>
      <protection locked="0"/>
    </xf>
    <xf numFmtId="166" fontId="10" fillId="0" borderId="0" xfId="0" applyNumberFormat="1" applyFont="1" applyProtection="1"/>
    <xf numFmtId="0" fontId="10" fillId="0" borderId="0" xfId="0" applyFont="1" applyProtection="1">
      <protection locked="0"/>
    </xf>
    <xf numFmtId="166" fontId="10" fillId="0" borderId="0" xfId="0" applyNumberFormat="1" applyFont="1" applyProtection="1">
      <protection locked="0"/>
    </xf>
    <xf numFmtId="166" fontId="3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166" fontId="12" fillId="0" borderId="0" xfId="0" applyNumberFormat="1" applyFont="1" applyProtection="1">
      <protection locked="0"/>
    </xf>
    <xf numFmtId="0" fontId="1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0" fontId="1" fillId="0" borderId="1" xfId="1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0" fontId="2" fillId="0" borderId="1" xfId="1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164" fontId="0" fillId="0" borderId="4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10" fontId="4" fillId="0" borderId="1" xfId="1" applyNumberFormat="1" applyFont="1" applyBorder="1" applyAlignment="1" applyProtection="1">
      <alignment horizontal="center"/>
      <protection locked="0"/>
    </xf>
    <xf numFmtId="10" fontId="2" fillId="0" borderId="2" xfId="1" applyNumberFormat="1" applyFont="1" applyBorder="1" applyAlignment="1" applyProtection="1">
      <alignment horizontal="center"/>
      <protection locked="0"/>
    </xf>
    <xf numFmtId="10" fontId="2" fillId="0" borderId="4" xfId="1" applyNumberFormat="1" applyFont="1" applyBorder="1" applyAlignment="1" applyProtection="1">
      <alignment horizontal="center"/>
      <protection locked="0"/>
    </xf>
    <xf numFmtId="164" fontId="0" fillId="0" borderId="2" xfId="0" applyNumberFormat="1" applyFont="1" applyBorder="1" applyAlignment="1" applyProtection="1">
      <alignment horizontal="center"/>
      <protection locked="0"/>
    </xf>
    <xf numFmtId="164" fontId="0" fillId="0" borderId="4" xfId="0" applyNumberFormat="1" applyFont="1" applyBorder="1" applyAlignment="1" applyProtection="1">
      <alignment horizontal="center"/>
      <protection locked="0"/>
    </xf>
    <xf numFmtId="164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</cellXfs>
  <cellStyles count="2">
    <cellStyle name="Normal" xfId="0" builtinId="0"/>
    <cellStyle name="Porcentagem" xfId="1" builtinId="5"/>
  </cellStyles>
  <dxfs count="3">
    <dxf>
      <font>
        <color rgb="FF0070C0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abSelected="1" zoomScaleNormal="100" workbookViewId="0">
      <pane ySplit="4" topLeftCell="A5" activePane="bottomLeft" state="frozen"/>
      <selection pane="bottomLeft" activeCell="C71" sqref="C71"/>
    </sheetView>
  </sheetViews>
  <sheetFormatPr defaultRowHeight="15.75" x14ac:dyDescent="0.25"/>
  <cols>
    <col min="1" max="1" width="25.7109375" style="30" customWidth="1"/>
    <col min="2" max="2" width="16.140625" style="34" customWidth="1"/>
    <col min="3" max="3" width="14.140625" style="30" customWidth="1"/>
    <col min="4" max="4" width="13" style="34" customWidth="1"/>
    <col min="5" max="5" width="13.140625" style="34" customWidth="1"/>
    <col min="6" max="6" width="20.28515625" style="30" customWidth="1"/>
    <col min="7" max="7" width="22.28515625" style="34" customWidth="1"/>
    <col min="8" max="8" width="14" style="1" customWidth="1"/>
    <col min="9" max="9" width="7.7109375" style="1" customWidth="1"/>
    <col min="10" max="11" width="12.140625" style="1" customWidth="1"/>
    <col min="12" max="12" width="1" style="1" customWidth="1"/>
    <col min="13" max="13" width="9.140625" style="1" customWidth="1"/>
    <col min="14" max="16384" width="9.140625" style="1"/>
  </cols>
  <sheetData>
    <row r="1" spans="1:11" x14ac:dyDescent="0.25">
      <c r="A1" s="58" t="s">
        <v>0</v>
      </c>
      <c r="B1" s="58"/>
      <c r="C1" s="58"/>
      <c r="D1" s="58"/>
      <c r="E1" s="58"/>
      <c r="F1" s="58"/>
      <c r="G1" s="58"/>
      <c r="H1" s="58"/>
      <c r="J1" s="2" t="s">
        <v>1</v>
      </c>
      <c r="K1" s="3">
        <v>44196</v>
      </c>
    </row>
    <row r="2" spans="1:11" x14ac:dyDescent="0.25">
      <c r="A2" s="4"/>
      <c r="B2" s="4"/>
      <c r="C2" s="4"/>
      <c r="D2" s="4"/>
      <c r="E2" s="4"/>
      <c r="F2" s="4"/>
      <c r="G2" s="4"/>
      <c r="H2" s="4"/>
      <c r="J2" s="2"/>
      <c r="K2" s="3"/>
    </row>
    <row r="3" spans="1:11" ht="15.75" customHeight="1" x14ac:dyDescent="0.25">
      <c r="A3" s="59" t="s">
        <v>2</v>
      </c>
      <c r="B3" s="60" t="s">
        <v>3</v>
      </c>
      <c r="C3" s="61"/>
      <c r="D3" s="61"/>
      <c r="E3" s="62"/>
      <c r="F3" s="59" t="s">
        <v>4</v>
      </c>
      <c r="G3" s="59" t="s">
        <v>5</v>
      </c>
      <c r="H3" s="59" t="s">
        <v>6</v>
      </c>
      <c r="J3" s="2"/>
      <c r="K3" s="3"/>
    </row>
    <row r="4" spans="1:11" s="6" customFormat="1" ht="45" x14ac:dyDescent="0.25">
      <c r="A4" s="59"/>
      <c r="B4" s="5" t="s">
        <v>7</v>
      </c>
      <c r="C4" s="5" t="s">
        <v>8</v>
      </c>
      <c r="D4" s="5" t="s">
        <v>9</v>
      </c>
      <c r="E4" s="5" t="s">
        <v>10</v>
      </c>
      <c r="F4" s="59"/>
      <c r="G4" s="59"/>
      <c r="H4" s="59"/>
      <c r="J4" s="7" t="s">
        <v>11</v>
      </c>
      <c r="K4" s="8">
        <v>45657</v>
      </c>
    </row>
    <row r="5" spans="1:11" x14ac:dyDescent="0.25">
      <c r="A5" s="9" t="s">
        <v>12</v>
      </c>
      <c r="B5" s="10">
        <v>6.9999999999999999E-4</v>
      </c>
      <c r="C5" s="10">
        <v>5.7000000000000002E-3</v>
      </c>
      <c r="D5" s="10">
        <v>0.01</v>
      </c>
      <c r="E5" s="10">
        <f>LARGE(B5:D5,1)</f>
        <v>0.01</v>
      </c>
      <c r="F5" s="11">
        <v>52562.257525000008</v>
      </c>
      <c r="G5" s="11">
        <v>179682.12237500004</v>
      </c>
      <c r="H5" s="12">
        <f t="shared" ref="H5:H50" si="0">IF(OR(E5="",F5="",G5=""),"",EDATE($K$1,ROUND(G5/F5,0)))</f>
        <v>44286</v>
      </c>
      <c r="I5" s="13"/>
      <c r="J5" s="14" t="s">
        <v>13</v>
      </c>
      <c r="K5" s="2"/>
    </row>
    <row r="6" spans="1:11" ht="17.25" x14ac:dyDescent="0.25">
      <c r="A6" s="9" t="s">
        <v>14</v>
      </c>
      <c r="B6" s="10">
        <v>3.7600000000000001E-2</v>
      </c>
      <c r="C6" s="10">
        <v>5.5899999999999998E-2</v>
      </c>
      <c r="D6" s="10">
        <v>0.01</v>
      </c>
      <c r="E6" s="10">
        <v>4.3E-3</v>
      </c>
      <c r="F6" s="11">
        <v>53485.641066833334</v>
      </c>
      <c r="G6" s="11">
        <v>22472354.289999995</v>
      </c>
      <c r="H6" s="12">
        <f t="shared" si="0"/>
        <v>56979</v>
      </c>
      <c r="J6" s="15" t="s">
        <v>15</v>
      </c>
      <c r="K6" s="2"/>
    </row>
    <row r="7" spans="1:11" x14ac:dyDescent="0.25">
      <c r="A7" s="9" t="s">
        <v>16</v>
      </c>
      <c r="B7" s="10">
        <v>2.8E-3</v>
      </c>
      <c r="C7" s="10">
        <v>8.0000000000000004E-4</v>
      </c>
      <c r="D7" s="10">
        <v>0.01</v>
      </c>
      <c r="E7" s="10">
        <f t="shared" ref="E7:E50" si="1">LARGE(B7:D7,1)</f>
        <v>0.01</v>
      </c>
      <c r="F7" s="11">
        <v>30103.477699999999</v>
      </c>
      <c r="G7" s="11">
        <v>408212.22150000004</v>
      </c>
      <c r="H7" s="12">
        <f t="shared" si="0"/>
        <v>44620</v>
      </c>
      <c r="J7" s="16" t="s">
        <v>17</v>
      </c>
      <c r="K7" s="17" t="s">
        <v>18</v>
      </c>
    </row>
    <row r="8" spans="1:11" x14ac:dyDescent="0.25">
      <c r="A8" s="9" t="s">
        <v>19</v>
      </c>
      <c r="B8" s="10">
        <v>4.1000000000000003E-3</v>
      </c>
      <c r="C8" s="10">
        <v>3.2000000000000002E-3</v>
      </c>
      <c r="D8" s="10">
        <v>0.01</v>
      </c>
      <c r="E8" s="10">
        <f t="shared" si="1"/>
        <v>0.01</v>
      </c>
      <c r="F8" s="11">
        <v>38289.738291666668</v>
      </c>
      <c r="G8" s="11">
        <v>755518</v>
      </c>
      <c r="H8" s="12">
        <f t="shared" si="0"/>
        <v>44804</v>
      </c>
      <c r="I8" s="18"/>
      <c r="J8" s="19" t="s">
        <v>20</v>
      </c>
      <c r="K8" s="20" t="s">
        <v>21</v>
      </c>
    </row>
    <row r="9" spans="1:11" x14ac:dyDescent="0.25">
      <c r="A9" s="9" t="s">
        <v>22</v>
      </c>
      <c r="B9" s="10">
        <v>1.9E-3</v>
      </c>
      <c r="C9" s="10">
        <v>9.4163029851287595E-3</v>
      </c>
      <c r="D9" s="10">
        <v>0.01</v>
      </c>
      <c r="E9" s="10">
        <f t="shared" si="1"/>
        <v>0.01</v>
      </c>
      <c r="F9" s="11">
        <v>33172.985316666665</v>
      </c>
      <c r="G9" s="11">
        <v>298270.02744999999</v>
      </c>
      <c r="H9" s="12">
        <f t="shared" si="0"/>
        <v>44469</v>
      </c>
      <c r="J9" s="21" t="s">
        <v>23</v>
      </c>
    </row>
    <row r="10" spans="1:11" x14ac:dyDescent="0.25">
      <c r="A10" s="9" t="s">
        <v>24</v>
      </c>
      <c r="B10" s="10">
        <v>1.1000000000000001E-3</v>
      </c>
      <c r="C10" s="10">
        <v>4.3E-3</v>
      </c>
      <c r="D10" s="10">
        <v>0.01</v>
      </c>
      <c r="E10" s="10">
        <f t="shared" si="1"/>
        <v>0.01</v>
      </c>
      <c r="F10" s="11">
        <v>104365.62854999999</v>
      </c>
      <c r="G10" s="11">
        <v>540545.41870000015</v>
      </c>
      <c r="H10" s="12">
        <f t="shared" si="0"/>
        <v>44347</v>
      </c>
      <c r="J10" s="22"/>
    </row>
    <row r="11" spans="1:11" x14ac:dyDescent="0.25">
      <c r="A11" s="9" t="s">
        <v>25</v>
      </c>
      <c r="B11" s="10">
        <v>6.0000000000000001E-3</v>
      </c>
      <c r="C11" s="10">
        <v>3.8999999999999998E-3</v>
      </c>
      <c r="D11" s="10">
        <v>0.01</v>
      </c>
      <c r="E11" s="10">
        <f t="shared" si="1"/>
        <v>0.01</v>
      </c>
      <c r="F11" s="11">
        <v>176298.99209166665</v>
      </c>
      <c r="G11" s="11">
        <v>5063117.389541666</v>
      </c>
      <c r="H11" s="12">
        <f t="shared" si="0"/>
        <v>45077</v>
      </c>
    </row>
    <row r="12" spans="1:11" x14ac:dyDescent="0.25">
      <c r="A12" s="9" t="s">
        <v>26</v>
      </c>
      <c r="B12" s="10">
        <v>1.35E-2</v>
      </c>
      <c r="C12" s="10">
        <v>0.01</v>
      </c>
      <c r="D12" s="10">
        <v>0.01</v>
      </c>
      <c r="E12" s="10">
        <f t="shared" si="1"/>
        <v>1.35E-2</v>
      </c>
      <c r="F12" s="11">
        <v>498227.44101562485</v>
      </c>
      <c r="G12" s="11">
        <v>23914917.168749992</v>
      </c>
      <c r="H12" s="12">
        <f t="shared" si="0"/>
        <v>45657</v>
      </c>
      <c r="J12" s="22"/>
    </row>
    <row r="13" spans="1:11" x14ac:dyDescent="0.25">
      <c r="A13" s="9" t="s">
        <v>27</v>
      </c>
      <c r="B13" s="10">
        <v>5.5999999999999999E-3</v>
      </c>
      <c r="C13" s="10">
        <v>3.7000000000000002E-3</v>
      </c>
      <c r="D13" s="10">
        <v>0.01</v>
      </c>
      <c r="E13" s="10">
        <f t="shared" si="1"/>
        <v>0.01</v>
      </c>
      <c r="F13" s="11">
        <v>170579.03738333334</v>
      </c>
      <c r="G13" s="11">
        <v>4618627.143083333</v>
      </c>
      <c r="H13" s="12">
        <f t="shared" si="0"/>
        <v>45016</v>
      </c>
      <c r="J13" s="22"/>
    </row>
    <row r="14" spans="1:11" x14ac:dyDescent="0.25">
      <c r="A14" s="9" t="s">
        <v>28</v>
      </c>
      <c r="B14" s="10">
        <v>4.8999999999999998E-3</v>
      </c>
      <c r="C14" s="10">
        <v>2.0210698856246136E-2</v>
      </c>
      <c r="D14" s="10">
        <v>0.01</v>
      </c>
      <c r="E14" s="10">
        <f t="shared" si="1"/>
        <v>2.0210698856246136E-2</v>
      </c>
      <c r="F14" s="11">
        <v>54609.244387999999</v>
      </c>
      <c r="G14" s="11">
        <v>634097.31012549088</v>
      </c>
      <c r="H14" s="12">
        <f t="shared" si="0"/>
        <v>44561</v>
      </c>
      <c r="J14" s="22"/>
    </row>
    <row r="15" spans="1:11" s="23" customFormat="1" x14ac:dyDescent="0.25">
      <c r="A15" s="9" t="s">
        <v>29</v>
      </c>
      <c r="B15" s="10">
        <v>2.3999999999999998E-3</v>
      </c>
      <c r="C15" s="10">
        <v>6.6E-3</v>
      </c>
      <c r="D15" s="10">
        <v>0.01</v>
      </c>
      <c r="E15" s="10">
        <f t="shared" si="1"/>
        <v>0.01</v>
      </c>
      <c r="F15" s="11">
        <v>128799.24143333331</v>
      </c>
      <c r="G15" s="11">
        <v>1456328.2728333336</v>
      </c>
      <c r="H15" s="12">
        <f t="shared" si="0"/>
        <v>44530</v>
      </c>
      <c r="J15" s="24"/>
    </row>
    <row r="16" spans="1:11" s="23" customFormat="1" x14ac:dyDescent="0.25">
      <c r="A16" s="9" t="s">
        <v>30</v>
      </c>
      <c r="B16" s="10">
        <v>6.9999999999999999E-4</v>
      </c>
      <c r="C16" s="10">
        <v>4.1000000000000003E-3</v>
      </c>
      <c r="D16" s="10">
        <v>0.01</v>
      </c>
      <c r="E16" s="10">
        <f t="shared" si="1"/>
        <v>0.01</v>
      </c>
      <c r="F16" s="11">
        <v>65782.584858333328</v>
      </c>
      <c r="G16" s="11">
        <v>236440.30570833338</v>
      </c>
      <c r="H16" s="12">
        <f t="shared" si="0"/>
        <v>44316</v>
      </c>
      <c r="J16" s="24"/>
    </row>
    <row r="17" spans="1:10" x14ac:dyDescent="0.25">
      <c r="A17" s="9" t="s">
        <v>31</v>
      </c>
      <c r="B17" s="10">
        <v>3.3599999999999998E-2</v>
      </c>
      <c r="C17" s="10">
        <v>1.67E-2</v>
      </c>
      <c r="D17" s="10">
        <v>0.01</v>
      </c>
      <c r="E17" s="10">
        <f t="shared" si="1"/>
        <v>3.3599999999999998E-2</v>
      </c>
      <c r="F17" s="11">
        <v>138440.37458404715</v>
      </c>
      <c r="G17" s="11">
        <v>6645137.9800342629</v>
      </c>
      <c r="H17" s="12">
        <f t="shared" si="0"/>
        <v>45657</v>
      </c>
      <c r="J17" s="22"/>
    </row>
    <row r="18" spans="1:10" ht="17.25" x14ac:dyDescent="0.25">
      <c r="A18" s="9" t="s">
        <v>32</v>
      </c>
      <c r="B18" s="10">
        <v>2.1100000000000001E-2</v>
      </c>
      <c r="C18" s="10">
        <v>2.75E-2</v>
      </c>
      <c r="D18" s="10">
        <v>0.01</v>
      </c>
      <c r="E18" s="10">
        <v>2.1100000000000001E-2</v>
      </c>
      <c r="F18" s="11">
        <v>1303395.1889490762</v>
      </c>
      <c r="G18" s="11">
        <v>62562969.069555663</v>
      </c>
      <c r="H18" s="12">
        <f t="shared" si="0"/>
        <v>45657</v>
      </c>
      <c r="J18" s="22"/>
    </row>
    <row r="19" spans="1:10" s="23" customFormat="1" x14ac:dyDescent="0.25">
      <c r="A19" s="9" t="s">
        <v>33</v>
      </c>
      <c r="B19" s="10">
        <v>2E-3</v>
      </c>
      <c r="C19" s="10">
        <v>1.17E-2</v>
      </c>
      <c r="D19" s="10">
        <v>0.01</v>
      </c>
      <c r="E19" s="10">
        <f t="shared" si="1"/>
        <v>1.17E-2</v>
      </c>
      <c r="F19" s="11">
        <v>43802.656745250002</v>
      </c>
      <c r="G19" s="11">
        <v>358417.01999999996</v>
      </c>
      <c r="H19" s="12">
        <f t="shared" si="0"/>
        <v>44439</v>
      </c>
      <c r="J19" s="24"/>
    </row>
    <row r="20" spans="1:10" x14ac:dyDescent="0.25">
      <c r="A20" s="9" t="s">
        <v>34</v>
      </c>
      <c r="B20" s="10">
        <v>1.0800000000000001E-2</v>
      </c>
      <c r="C20" s="10">
        <v>1.29E-2</v>
      </c>
      <c r="D20" s="10">
        <v>0.01</v>
      </c>
      <c r="E20" s="10">
        <f t="shared" si="1"/>
        <v>1.29E-2</v>
      </c>
      <c r="F20" s="11">
        <v>22230.330361000004</v>
      </c>
      <c r="G20" s="11">
        <v>893776.74734662985</v>
      </c>
      <c r="H20" s="12">
        <f t="shared" si="0"/>
        <v>45412</v>
      </c>
      <c r="J20" s="22"/>
    </row>
    <row r="21" spans="1:10" ht="17.25" x14ac:dyDescent="0.25">
      <c r="A21" s="9" t="s">
        <v>35</v>
      </c>
      <c r="B21" s="10">
        <v>1.7899999999999999E-2</v>
      </c>
      <c r="C21" s="10">
        <v>1.6500000000000001E-2</v>
      </c>
      <c r="D21" s="10">
        <v>1.4999999999999999E-2</v>
      </c>
      <c r="E21" s="10">
        <f>B21</f>
        <v>1.7899999999999999E-2</v>
      </c>
      <c r="F21" s="11">
        <v>37865584.362291664</v>
      </c>
      <c r="G21" s="11">
        <v>1817548049.3899999</v>
      </c>
      <c r="H21" s="12">
        <f t="shared" si="0"/>
        <v>45657</v>
      </c>
      <c r="J21" s="22"/>
    </row>
    <row r="22" spans="1:10" x14ac:dyDescent="0.25">
      <c r="A22" s="9" t="s">
        <v>36</v>
      </c>
      <c r="B22" s="10">
        <v>1.0800000000000001E-2</v>
      </c>
      <c r="C22" s="10">
        <v>1.4500000000000001E-2</v>
      </c>
      <c r="D22" s="10">
        <v>0.01</v>
      </c>
      <c r="E22" s="10">
        <f t="shared" si="1"/>
        <v>1.4500000000000001E-2</v>
      </c>
      <c r="F22" s="11">
        <v>2212724.9083295832</v>
      </c>
      <c r="G22" s="11">
        <v>78968306.457111642</v>
      </c>
      <c r="H22" s="12">
        <f t="shared" si="0"/>
        <v>45291</v>
      </c>
      <c r="J22" s="22"/>
    </row>
    <row r="23" spans="1:10" x14ac:dyDescent="0.25">
      <c r="A23" s="9" t="s">
        <v>37</v>
      </c>
      <c r="B23" s="10">
        <v>1.4500000000000001E-2</v>
      </c>
      <c r="C23" s="10">
        <v>6.6E-3</v>
      </c>
      <c r="D23" s="10">
        <v>0.01</v>
      </c>
      <c r="E23" s="10">
        <f t="shared" si="1"/>
        <v>1.4500000000000001E-2</v>
      </c>
      <c r="F23" s="11">
        <v>37875.638848090282</v>
      </c>
      <c r="G23" s="11">
        <v>1818030.6647083336</v>
      </c>
      <c r="H23" s="12">
        <f t="shared" si="0"/>
        <v>45657</v>
      </c>
      <c r="J23" s="22"/>
    </row>
    <row r="24" spans="1:10" x14ac:dyDescent="0.25">
      <c r="A24" s="9" t="s">
        <v>38</v>
      </c>
      <c r="B24" s="10">
        <v>5.1999999999999998E-3</v>
      </c>
      <c r="C24" s="10">
        <v>8.8000000000000005E-3</v>
      </c>
      <c r="D24" s="10">
        <v>0.01</v>
      </c>
      <c r="E24" s="10">
        <f t="shared" si="1"/>
        <v>0.01</v>
      </c>
      <c r="F24" s="11">
        <v>151107.29815000005</v>
      </c>
      <c r="G24" s="11">
        <v>3783161.5592499995</v>
      </c>
      <c r="H24" s="12">
        <f t="shared" si="0"/>
        <v>44957</v>
      </c>
      <c r="J24" s="22"/>
    </row>
    <row r="25" spans="1:10" x14ac:dyDescent="0.25">
      <c r="A25" s="9" t="s">
        <v>39</v>
      </c>
      <c r="B25" s="10">
        <v>1.1599999999999999E-2</v>
      </c>
      <c r="C25" s="10">
        <v>1.66E-2</v>
      </c>
      <c r="D25" s="10">
        <v>0.01</v>
      </c>
      <c r="E25" s="10">
        <f t="shared" si="1"/>
        <v>1.66E-2</v>
      </c>
      <c r="F25" s="11">
        <v>228034.61845833337</v>
      </c>
      <c r="G25" s="11">
        <v>7652245.6856082305</v>
      </c>
      <c r="H25" s="12">
        <f t="shared" si="0"/>
        <v>45230</v>
      </c>
      <c r="J25" s="22"/>
    </row>
    <row r="26" spans="1:10" x14ac:dyDescent="0.25">
      <c r="A26" s="9" t="s">
        <v>40</v>
      </c>
      <c r="B26" s="10">
        <v>5.7000000000000002E-3</v>
      </c>
      <c r="C26" s="10">
        <v>1.0999999999999999E-2</v>
      </c>
      <c r="D26" s="10">
        <v>0.01</v>
      </c>
      <c r="E26" s="10">
        <f t="shared" si="1"/>
        <v>1.0999999999999999E-2</v>
      </c>
      <c r="F26" s="11">
        <v>65132.609987499993</v>
      </c>
      <c r="G26" s="11">
        <v>1627301.49</v>
      </c>
      <c r="H26" s="12">
        <f t="shared" si="0"/>
        <v>44957</v>
      </c>
      <c r="J26" s="22"/>
    </row>
    <row r="27" spans="1:10" x14ac:dyDescent="0.25">
      <c r="A27" s="9" t="s">
        <v>41</v>
      </c>
      <c r="B27" s="10">
        <v>4.1000000000000003E-3</v>
      </c>
      <c r="C27" s="10">
        <v>1.2800000000000001E-2</v>
      </c>
      <c r="D27" s="10">
        <v>0.01</v>
      </c>
      <c r="E27" s="10">
        <f t="shared" si="1"/>
        <v>1.2800000000000001E-2</v>
      </c>
      <c r="F27" s="11">
        <v>36151.531050666665</v>
      </c>
      <c r="G27" s="11">
        <v>557277.65999999992</v>
      </c>
      <c r="H27" s="12">
        <f t="shared" si="0"/>
        <v>44651</v>
      </c>
      <c r="J27" s="22"/>
    </row>
    <row r="28" spans="1:10" x14ac:dyDescent="0.25">
      <c r="A28" s="9" t="s">
        <v>42</v>
      </c>
      <c r="B28" s="10">
        <v>3.3099999999999997E-2</v>
      </c>
      <c r="C28" s="10">
        <v>1.89E-2</v>
      </c>
      <c r="D28" s="10">
        <v>0.01</v>
      </c>
      <c r="E28" s="10">
        <f t="shared" si="1"/>
        <v>3.3099999999999997E-2</v>
      </c>
      <c r="F28" s="11">
        <v>184677.85729166667</v>
      </c>
      <c r="G28" s="11">
        <v>8864537.1500000004</v>
      </c>
      <c r="H28" s="12">
        <f t="shared" si="0"/>
        <v>45657</v>
      </c>
      <c r="J28" s="22"/>
    </row>
    <row r="29" spans="1:10" x14ac:dyDescent="0.25">
      <c r="A29" s="9" t="s">
        <v>43</v>
      </c>
      <c r="B29" s="10">
        <v>1.6000000000000001E-3</v>
      </c>
      <c r="C29" s="10">
        <v>1.2800000000000001E-2</v>
      </c>
      <c r="D29" s="10">
        <v>0.01</v>
      </c>
      <c r="E29" s="10">
        <f t="shared" si="1"/>
        <v>1.2800000000000001E-2</v>
      </c>
      <c r="F29" s="11">
        <v>623380.89212800004</v>
      </c>
      <c r="G29" s="11">
        <v>3751542.5628958438</v>
      </c>
      <c r="H29" s="12">
        <f t="shared" si="0"/>
        <v>44377</v>
      </c>
      <c r="J29" s="22"/>
    </row>
    <row r="30" spans="1:10" x14ac:dyDescent="0.25">
      <c r="A30" s="9" t="s">
        <v>44</v>
      </c>
      <c r="B30" s="10">
        <v>1.9099999999999999E-2</v>
      </c>
      <c r="C30" s="10">
        <v>3.4799999999999998E-2</v>
      </c>
      <c r="D30" s="10">
        <v>0.01</v>
      </c>
      <c r="E30" s="10">
        <f t="shared" si="1"/>
        <v>3.4799999999999998E-2</v>
      </c>
      <c r="F30" s="11">
        <v>145449.59851299998</v>
      </c>
      <c r="G30" s="11">
        <v>3837807.7465549982</v>
      </c>
      <c r="H30" s="12">
        <f t="shared" si="0"/>
        <v>44985</v>
      </c>
      <c r="J30" s="22"/>
    </row>
    <row r="31" spans="1:10" x14ac:dyDescent="0.25">
      <c r="A31" s="9" t="s">
        <v>45</v>
      </c>
      <c r="B31" s="10">
        <v>5.1000000000000004E-3</v>
      </c>
      <c r="C31" s="10">
        <v>8.3000000000000001E-3</v>
      </c>
      <c r="D31" s="10">
        <v>0.01</v>
      </c>
      <c r="E31" s="10">
        <f t="shared" si="1"/>
        <v>0.01</v>
      </c>
      <c r="F31" s="11">
        <v>23150.424233333335</v>
      </c>
      <c r="G31" s="11">
        <v>571024.26883333339</v>
      </c>
      <c r="H31" s="12">
        <f t="shared" si="0"/>
        <v>44957</v>
      </c>
      <c r="J31" s="22"/>
    </row>
    <row r="32" spans="1:10" x14ac:dyDescent="0.25">
      <c r="A32" s="9" t="s">
        <v>46</v>
      </c>
      <c r="B32" s="10">
        <v>8.3999999999999995E-3</v>
      </c>
      <c r="C32" s="10">
        <v>2.8E-3</v>
      </c>
      <c r="D32" s="10">
        <v>0.01</v>
      </c>
      <c r="E32" s="10">
        <f t="shared" si="1"/>
        <v>0.01</v>
      </c>
      <c r="F32" s="11">
        <v>70206.22751666668</v>
      </c>
      <c r="G32" s="11">
        <v>2826893.672416667</v>
      </c>
      <c r="H32" s="12">
        <f t="shared" si="0"/>
        <v>45412</v>
      </c>
      <c r="J32" s="22"/>
    </row>
    <row r="33" spans="1:11" x14ac:dyDescent="0.25">
      <c r="A33" s="9" t="s">
        <v>47</v>
      </c>
      <c r="B33" s="10">
        <v>2E-3</v>
      </c>
      <c r="C33" s="10">
        <v>7.4999999999999997E-3</v>
      </c>
      <c r="D33" s="10">
        <v>0.01</v>
      </c>
      <c r="E33" s="10">
        <f t="shared" si="1"/>
        <v>0.01</v>
      </c>
      <c r="F33" s="11">
        <v>25968.020100000002</v>
      </c>
      <c r="G33" s="11">
        <v>254748.14940000002</v>
      </c>
      <c r="H33" s="12">
        <f t="shared" si="0"/>
        <v>44500</v>
      </c>
      <c r="J33" s="22"/>
    </row>
    <row r="34" spans="1:11" x14ac:dyDescent="0.25">
      <c r="A34" s="9" t="s">
        <v>48</v>
      </c>
      <c r="B34" s="10">
        <v>3.5000000000000001E-3</v>
      </c>
      <c r="C34" s="10">
        <v>1.35E-2</v>
      </c>
      <c r="D34" s="10">
        <v>0.01</v>
      </c>
      <c r="E34" s="10">
        <f t="shared" si="1"/>
        <v>1.35E-2</v>
      </c>
      <c r="F34" s="11">
        <v>71120.41714125</v>
      </c>
      <c r="G34" s="11">
        <v>880297.86999999988</v>
      </c>
      <c r="H34" s="12">
        <f t="shared" si="0"/>
        <v>44561</v>
      </c>
      <c r="J34" s="22"/>
    </row>
    <row r="35" spans="1:11" x14ac:dyDescent="0.25">
      <c r="A35" s="9" t="s">
        <v>49</v>
      </c>
      <c r="B35" s="10">
        <v>3.0999999999999999E-3</v>
      </c>
      <c r="C35" s="10">
        <v>8.2000000000000007E-3</v>
      </c>
      <c r="D35" s="10">
        <v>0.01</v>
      </c>
      <c r="E35" s="10">
        <f t="shared" si="1"/>
        <v>0.01</v>
      </c>
      <c r="F35" s="11">
        <v>65121.730491666676</v>
      </c>
      <c r="G35" s="11">
        <v>956753.47803333367</v>
      </c>
      <c r="H35" s="12">
        <f t="shared" si="0"/>
        <v>44651</v>
      </c>
      <c r="J35" s="22"/>
    </row>
    <row r="36" spans="1:11" x14ac:dyDescent="0.25">
      <c r="A36" s="9" t="s">
        <v>50</v>
      </c>
      <c r="B36" s="10">
        <v>1.8200000000000001E-2</v>
      </c>
      <c r="C36" s="10">
        <v>1.2800000000000001E-2</v>
      </c>
      <c r="D36" s="10">
        <v>0.01</v>
      </c>
      <c r="E36" s="10">
        <f t="shared" si="1"/>
        <v>1.8200000000000001E-2</v>
      </c>
      <c r="F36" s="11">
        <v>102590.87022566657</v>
      </c>
      <c r="G36" s="11">
        <v>4924361.7708319956</v>
      </c>
      <c r="H36" s="12">
        <f t="shared" si="0"/>
        <v>45657</v>
      </c>
      <c r="J36" s="22"/>
    </row>
    <row r="37" spans="1:11" x14ac:dyDescent="0.25">
      <c r="A37" s="9" t="s">
        <v>51</v>
      </c>
      <c r="B37" s="10">
        <v>2.5999999999999999E-3</v>
      </c>
      <c r="C37" s="10">
        <v>3.8E-3</v>
      </c>
      <c r="D37" s="10">
        <v>0.01</v>
      </c>
      <c r="E37" s="10">
        <f t="shared" si="1"/>
        <v>0.01</v>
      </c>
      <c r="F37" s="11">
        <v>60472.296950000004</v>
      </c>
      <c r="G37" s="11">
        <v>745994.68524999998</v>
      </c>
      <c r="H37" s="12">
        <f t="shared" si="0"/>
        <v>44561</v>
      </c>
      <c r="J37" s="22"/>
    </row>
    <row r="38" spans="1:11" x14ac:dyDescent="0.25">
      <c r="A38" s="9" t="s">
        <v>52</v>
      </c>
      <c r="B38" s="10">
        <v>0.02</v>
      </c>
      <c r="C38" s="10">
        <v>1.1000000000000001E-3</v>
      </c>
      <c r="D38" s="10">
        <v>0.01</v>
      </c>
      <c r="E38" s="10">
        <f t="shared" si="1"/>
        <v>0.02</v>
      </c>
      <c r="F38" s="11">
        <v>56903.723562958497</v>
      </c>
      <c r="G38" s="11">
        <v>2731378.7310220078</v>
      </c>
      <c r="H38" s="12">
        <f t="shared" si="0"/>
        <v>45657</v>
      </c>
      <c r="J38" s="22"/>
    </row>
    <row r="39" spans="1:11" s="23" customFormat="1" x14ac:dyDescent="0.25">
      <c r="A39" s="9" t="s">
        <v>53</v>
      </c>
      <c r="B39" s="10">
        <v>8.0000000000000002E-3</v>
      </c>
      <c r="C39" s="10">
        <v>9.1000000000000004E-3</v>
      </c>
      <c r="D39" s="10">
        <v>0.01</v>
      </c>
      <c r="E39" s="10">
        <f t="shared" si="1"/>
        <v>0.01</v>
      </c>
      <c r="F39" s="11">
        <v>21505.532141666663</v>
      </c>
      <c r="G39" s="11">
        <v>826500.75929166703</v>
      </c>
      <c r="H39" s="12">
        <f t="shared" si="0"/>
        <v>45351</v>
      </c>
      <c r="J39" s="24"/>
    </row>
    <row r="40" spans="1:11" x14ac:dyDescent="0.25">
      <c r="A40" s="9" t="s">
        <v>54</v>
      </c>
      <c r="B40" s="10">
        <v>2.3999999999999998E-3</v>
      </c>
      <c r="C40" s="10">
        <v>3.1600000000000003E-2</v>
      </c>
      <c r="D40" s="10">
        <v>0.01</v>
      </c>
      <c r="E40" s="10">
        <f t="shared" si="1"/>
        <v>3.1600000000000003E-2</v>
      </c>
      <c r="F40" s="11">
        <v>49019.181261333331</v>
      </c>
      <c r="G40" s="11">
        <v>177128.95975999997</v>
      </c>
      <c r="H40" s="12">
        <f t="shared" si="0"/>
        <v>44316</v>
      </c>
      <c r="J40" s="22"/>
    </row>
    <row r="41" spans="1:11" x14ac:dyDescent="0.25">
      <c r="A41" s="9" t="s">
        <v>55</v>
      </c>
      <c r="B41" s="10">
        <v>5.1999999999999998E-3</v>
      </c>
      <c r="C41" s="10">
        <v>1.4E-3</v>
      </c>
      <c r="D41" s="10">
        <v>0.01</v>
      </c>
      <c r="E41" s="10">
        <f t="shared" si="1"/>
        <v>0.01</v>
      </c>
      <c r="F41" s="11">
        <v>22431.743116666665</v>
      </c>
      <c r="G41" s="11">
        <v>558154.76818333333</v>
      </c>
      <c r="H41" s="12">
        <f t="shared" si="0"/>
        <v>44957</v>
      </c>
      <c r="J41" s="22"/>
    </row>
    <row r="42" spans="1:11" s="23" customFormat="1" x14ac:dyDescent="0.25">
      <c r="A42" s="9" t="s">
        <v>56</v>
      </c>
      <c r="B42" s="10">
        <v>1.4E-3</v>
      </c>
      <c r="C42" s="10">
        <v>1.06E-2</v>
      </c>
      <c r="D42" s="10">
        <v>0.01</v>
      </c>
      <c r="E42" s="10">
        <f t="shared" si="1"/>
        <v>1.06E-2</v>
      </c>
      <c r="F42" s="11">
        <v>239522.3929755</v>
      </c>
      <c r="G42" s="11">
        <v>166614.01</v>
      </c>
      <c r="H42" s="12">
        <f t="shared" si="0"/>
        <v>44227</v>
      </c>
      <c r="J42" s="24"/>
    </row>
    <row r="43" spans="1:11" x14ac:dyDescent="0.25">
      <c r="A43" s="9" t="s">
        <v>57</v>
      </c>
      <c r="B43" s="10">
        <v>9.4000000000000004E-3</v>
      </c>
      <c r="C43" s="10">
        <v>6.1000000000000004E-3</v>
      </c>
      <c r="D43" s="10">
        <v>0.01</v>
      </c>
      <c r="E43" s="10">
        <f t="shared" si="1"/>
        <v>0.01</v>
      </c>
      <c r="F43" s="11">
        <v>575446.74528333335</v>
      </c>
      <c r="G43" s="11">
        <v>26027183.033583332</v>
      </c>
      <c r="H43" s="12">
        <f t="shared" si="0"/>
        <v>45565</v>
      </c>
      <c r="J43" s="22"/>
    </row>
    <row r="44" spans="1:11" x14ac:dyDescent="0.25">
      <c r="A44" s="9" t="s">
        <v>58</v>
      </c>
      <c r="B44" s="10">
        <v>1.72E-2</v>
      </c>
      <c r="C44" s="10">
        <v>1.47E-2</v>
      </c>
      <c r="D44" s="10">
        <v>0.01</v>
      </c>
      <c r="E44" s="10">
        <f t="shared" si="1"/>
        <v>1.72E-2</v>
      </c>
      <c r="F44" s="11">
        <v>32073.153087604172</v>
      </c>
      <c r="G44" s="11">
        <v>1539511.3482050004</v>
      </c>
      <c r="H44" s="12">
        <f t="shared" si="0"/>
        <v>45657</v>
      </c>
      <c r="J44" s="22"/>
    </row>
    <row r="45" spans="1:11" x14ac:dyDescent="0.25">
      <c r="A45" s="9" t="s">
        <v>59</v>
      </c>
      <c r="B45" s="10">
        <v>3.8E-3</v>
      </c>
      <c r="C45" s="10">
        <v>2.4E-2</v>
      </c>
      <c r="D45" s="10">
        <v>0.01</v>
      </c>
      <c r="E45" s="10">
        <f t="shared" si="1"/>
        <v>2.4E-2</v>
      </c>
      <c r="F45" s="11">
        <v>174959.28576</v>
      </c>
      <c r="G45" s="11">
        <v>1342310.44</v>
      </c>
      <c r="H45" s="12">
        <f t="shared" si="0"/>
        <v>44439</v>
      </c>
      <c r="J45" s="22"/>
    </row>
    <row r="46" spans="1:11" s="23" customFormat="1" x14ac:dyDescent="0.25">
      <c r="A46" s="9" t="s">
        <v>60</v>
      </c>
      <c r="B46" s="10">
        <v>1.26E-2</v>
      </c>
      <c r="C46" s="10">
        <v>5.5999999999999999E-3</v>
      </c>
      <c r="D46" s="10">
        <v>0.01</v>
      </c>
      <c r="E46" s="10">
        <f t="shared" si="1"/>
        <v>1.26E-2</v>
      </c>
      <c r="F46" s="11">
        <v>65722.406262030607</v>
      </c>
      <c r="G46" s="11">
        <v>3154675.5005774694</v>
      </c>
      <c r="H46" s="12">
        <f t="shared" si="0"/>
        <v>45657</v>
      </c>
      <c r="I46" s="24"/>
      <c r="J46" s="24"/>
      <c r="K46" s="24"/>
    </row>
    <row r="47" spans="1:11" s="23" customFormat="1" x14ac:dyDescent="0.25">
      <c r="A47" s="9" t="s">
        <v>61</v>
      </c>
      <c r="B47" s="10">
        <v>6.3500000000000001E-2</v>
      </c>
      <c r="C47" s="10">
        <v>1.6400000000000001E-2</v>
      </c>
      <c r="D47" s="10">
        <v>0.01</v>
      </c>
      <c r="E47" s="10">
        <f t="shared" si="1"/>
        <v>6.3500000000000001E-2</v>
      </c>
      <c r="F47" s="11">
        <v>114188.14101560868</v>
      </c>
      <c r="G47" s="11">
        <v>5481030.7687492175</v>
      </c>
      <c r="H47" s="12">
        <f t="shared" si="0"/>
        <v>45657</v>
      </c>
      <c r="J47" s="24"/>
    </row>
    <row r="48" spans="1:11" x14ac:dyDescent="0.25">
      <c r="A48" s="9" t="s">
        <v>62</v>
      </c>
      <c r="B48" s="10">
        <v>5.1999999999999998E-3</v>
      </c>
      <c r="C48" s="10">
        <v>6.0000000000000001E-3</v>
      </c>
      <c r="D48" s="10">
        <v>0.01</v>
      </c>
      <c r="E48" s="10">
        <f t="shared" si="1"/>
        <v>0.01</v>
      </c>
      <c r="F48" s="11">
        <v>75646.776883333339</v>
      </c>
      <c r="G48" s="11">
        <v>1880661.59</v>
      </c>
      <c r="H48" s="12">
        <f t="shared" si="0"/>
        <v>44957</v>
      </c>
      <c r="J48" s="22"/>
    </row>
    <row r="49" spans="1:10" x14ac:dyDescent="0.25">
      <c r="A49" s="9" t="s">
        <v>63</v>
      </c>
      <c r="B49" s="10">
        <v>2.8400000000000002E-2</v>
      </c>
      <c r="C49" s="10">
        <v>3.6900000000000002E-2</v>
      </c>
      <c r="D49" s="10">
        <v>0.01</v>
      </c>
      <c r="E49" s="10">
        <f t="shared" si="1"/>
        <v>3.6900000000000002E-2</v>
      </c>
      <c r="F49" s="11">
        <v>866527.14998624998</v>
      </c>
      <c r="G49" s="11">
        <v>32054695.150000002</v>
      </c>
      <c r="H49" s="12">
        <f t="shared" si="0"/>
        <v>45322</v>
      </c>
      <c r="J49" s="22"/>
    </row>
    <row r="50" spans="1:10" x14ac:dyDescent="0.25">
      <c r="A50" s="9" t="s">
        <v>64</v>
      </c>
      <c r="B50" s="10">
        <v>1.1299999999999999E-2</v>
      </c>
      <c r="C50" s="10">
        <v>2.3E-2</v>
      </c>
      <c r="D50" s="10">
        <v>0.01</v>
      </c>
      <c r="E50" s="10">
        <f t="shared" si="1"/>
        <v>2.3E-2</v>
      </c>
      <c r="F50" s="11">
        <v>142609.42953999998</v>
      </c>
      <c r="G50" s="11">
        <v>3361933.3306066594</v>
      </c>
      <c r="H50" s="12">
        <f t="shared" si="0"/>
        <v>44926</v>
      </c>
      <c r="J50" s="22"/>
    </row>
    <row r="51" spans="1:10" s="27" customFormat="1" ht="17.25" x14ac:dyDescent="0.25">
      <c r="A51" s="25" t="s">
        <v>65</v>
      </c>
      <c r="B51" s="26"/>
      <c r="C51" s="25"/>
      <c r="D51" s="26"/>
      <c r="E51" s="26"/>
      <c r="F51" s="25"/>
      <c r="G51" s="26"/>
      <c r="H51" s="25"/>
    </row>
    <row r="52" spans="1:10" s="27" customFormat="1" ht="17.25" x14ac:dyDescent="0.25">
      <c r="A52" s="25" t="s">
        <v>66</v>
      </c>
      <c r="B52" s="26"/>
      <c r="C52" s="25"/>
      <c r="D52" s="26"/>
      <c r="E52" s="26"/>
      <c r="F52" s="25"/>
      <c r="G52" s="26"/>
      <c r="H52" s="25"/>
    </row>
    <row r="53" spans="1:10" s="27" customFormat="1" ht="17.25" x14ac:dyDescent="0.25">
      <c r="A53" s="25" t="s">
        <v>67</v>
      </c>
      <c r="B53" s="26"/>
      <c r="C53" s="25"/>
      <c r="D53" s="26"/>
      <c r="E53" s="26"/>
      <c r="F53" s="25"/>
      <c r="G53" s="26"/>
      <c r="H53" s="25"/>
    </row>
    <row r="54" spans="1:10" s="27" customFormat="1" ht="17.25" x14ac:dyDescent="0.25">
      <c r="A54" s="25" t="s">
        <v>68</v>
      </c>
      <c r="B54" s="26"/>
      <c r="C54" s="25"/>
      <c r="D54" s="26"/>
      <c r="E54" s="52" t="s">
        <v>71</v>
      </c>
      <c r="F54" s="52"/>
      <c r="G54" s="52"/>
      <c r="H54" s="25"/>
    </row>
    <row r="55" spans="1:10" s="27" customFormat="1" ht="17.25" x14ac:dyDescent="0.25">
      <c r="A55" s="25" t="s">
        <v>69</v>
      </c>
      <c r="B55" s="26"/>
      <c r="C55" s="25"/>
      <c r="D55" s="26"/>
      <c r="E55" s="53" t="s">
        <v>73</v>
      </c>
      <c r="F55" s="53" t="s">
        <v>74</v>
      </c>
      <c r="G55" s="54" t="s">
        <v>75</v>
      </c>
      <c r="H55" s="25"/>
    </row>
    <row r="56" spans="1:10" s="27" customFormat="1" ht="12" x14ac:dyDescent="0.2">
      <c r="A56" s="25"/>
      <c r="B56" s="26"/>
      <c r="C56" s="25"/>
      <c r="D56" s="26"/>
      <c r="E56" s="53"/>
      <c r="F56" s="53"/>
      <c r="G56" s="54"/>
      <c r="H56" s="25"/>
    </row>
    <row r="57" spans="1:10" s="30" customFormat="1" ht="15" x14ac:dyDescent="0.25">
      <c r="A57" s="55" t="s">
        <v>70</v>
      </c>
      <c r="B57" s="56"/>
      <c r="C57" s="57"/>
      <c r="D57" s="29"/>
      <c r="E57" s="35">
        <v>2021</v>
      </c>
      <c r="F57" s="43">
        <f>COUNTIFS($H$5:$H$50,"&gt;=01/2021",$H$5:$H$50,"&lt;01/2022")</f>
        <v>14</v>
      </c>
      <c r="G57" s="44">
        <f>F61-F57</f>
        <v>31</v>
      </c>
      <c r="H57" s="28"/>
    </row>
    <row r="58" spans="1:10" x14ac:dyDescent="0.25">
      <c r="A58" s="39" t="s">
        <v>72</v>
      </c>
      <c r="B58" s="31">
        <f>COUNTIF($E$5:$E$50,"&lt;=1%")</f>
        <v>20</v>
      </c>
      <c r="C58" s="32">
        <f>B58/B62</f>
        <v>0.43478260869565216</v>
      </c>
      <c r="D58" s="29"/>
      <c r="E58" s="35">
        <v>2022</v>
      </c>
      <c r="F58" s="43">
        <f>COUNTIFS($H$5:$H$50,"&gt;=01/2022",$H$5:$H$50,"&lt;01/2023")</f>
        <v>5</v>
      </c>
      <c r="G58" s="44">
        <f>G57-F58</f>
        <v>26</v>
      </c>
      <c r="H58" s="45"/>
    </row>
    <row r="59" spans="1:10" x14ac:dyDescent="0.25">
      <c r="A59" s="39" t="s">
        <v>76</v>
      </c>
      <c r="B59" s="31">
        <f>COUNTIFS($E$5:$E$50,"&gt;1%",$E$5:$E$50,"&lt;=2%")</f>
        <v>16</v>
      </c>
      <c r="C59" s="32">
        <f>B59/B62</f>
        <v>0.34782608695652173</v>
      </c>
      <c r="D59" s="29"/>
      <c r="E59" s="35">
        <v>2023</v>
      </c>
      <c r="F59" s="43">
        <f>COUNTIFS($H$5:$H$50,"&gt;=01/2023",$H$5:$H$50,"&lt;01/2024")</f>
        <v>10</v>
      </c>
      <c r="G59" s="44">
        <f>G58-F59</f>
        <v>16</v>
      </c>
      <c r="H59" s="46"/>
    </row>
    <row r="60" spans="1:10" x14ac:dyDescent="0.25">
      <c r="A60" s="39" t="s">
        <v>77</v>
      </c>
      <c r="B60" s="31">
        <f>COUNTIFS($E$5:$E$50,"&gt;2%",$E$5:$E$50,"&lt;=3%")</f>
        <v>4</v>
      </c>
      <c r="C60" s="32">
        <f>B60/B62</f>
        <v>8.6956521739130432E-2</v>
      </c>
      <c r="E60" s="35">
        <v>2024</v>
      </c>
      <c r="F60" s="43">
        <f>COUNTIFS($H$5:$H$50,"&gt;=01/2024",$H$5:$H$50,"&lt;01/2025")</f>
        <v>16</v>
      </c>
      <c r="G60" s="44">
        <f>G59-F60</f>
        <v>0</v>
      </c>
      <c r="H60" s="46"/>
    </row>
    <row r="61" spans="1:10" x14ac:dyDescent="0.25">
      <c r="A61" s="39" t="s">
        <v>78</v>
      </c>
      <c r="B61" s="31">
        <f>COUNTIF($E$5:$E$50,"&gt;=3%")</f>
        <v>6</v>
      </c>
      <c r="C61" s="32">
        <f>B61/B62</f>
        <v>0.13043478260869565</v>
      </c>
      <c r="E61" s="33" t="s">
        <v>79</v>
      </c>
      <c r="F61" s="43">
        <f>SUM(F57:F60)</f>
        <v>45</v>
      </c>
      <c r="G61" s="44"/>
      <c r="H61" s="46"/>
    </row>
    <row r="62" spans="1:10" x14ac:dyDescent="0.25">
      <c r="A62" s="36" t="s">
        <v>79</v>
      </c>
      <c r="B62" s="37">
        <f>SUM(B58:B61)</f>
        <v>46</v>
      </c>
      <c r="C62" s="38">
        <f>SUM(C58:C61)</f>
        <v>0.99999999999999989</v>
      </c>
      <c r="H62" s="46"/>
    </row>
    <row r="63" spans="1:10" x14ac:dyDescent="0.25">
      <c r="E63" s="42"/>
      <c r="H63" s="46"/>
    </row>
    <row r="64" spans="1:10" x14ac:dyDescent="0.25">
      <c r="A64" s="40" t="s">
        <v>80</v>
      </c>
      <c r="B64" s="41"/>
      <c r="C64" s="41"/>
      <c r="D64" s="41"/>
      <c r="E64" s="50"/>
      <c r="H64" s="46"/>
    </row>
    <row r="65" spans="1:13" x14ac:dyDescent="0.25">
      <c r="A65" s="35" t="s">
        <v>81</v>
      </c>
      <c r="B65" s="69" t="s">
        <v>82</v>
      </c>
      <c r="C65" s="69"/>
      <c r="D65" s="49" t="s">
        <v>83</v>
      </c>
      <c r="E65" s="51"/>
      <c r="F65" s="48"/>
      <c r="G65" s="47"/>
      <c r="H65" s="46"/>
    </row>
    <row r="66" spans="1:13" x14ac:dyDescent="0.25">
      <c r="A66" s="35" t="s">
        <v>84</v>
      </c>
      <c r="B66" s="68">
        <v>862011161.83000004</v>
      </c>
      <c r="C66" s="68"/>
      <c r="D66" s="66">
        <v>2005122576.8099999</v>
      </c>
      <c r="E66" s="67"/>
      <c r="H66" s="46"/>
    </row>
    <row r="67" spans="1:13" x14ac:dyDescent="0.25">
      <c r="A67" s="33" t="s">
        <v>85</v>
      </c>
      <c r="B67" s="63">
        <f>B66/(B66+D66)</f>
        <v>0.30065258212855028</v>
      </c>
      <c r="C67" s="63"/>
      <c r="D67" s="64">
        <f>D66/(B66+D66)</f>
        <v>0.69934741787144972</v>
      </c>
      <c r="E67" s="65"/>
    </row>
    <row r="69" spans="1:13" x14ac:dyDescent="0.25">
      <c r="E69" s="30"/>
    </row>
    <row r="70" spans="1:13" s="30" customFormat="1" x14ac:dyDescent="0.25">
      <c r="E70" s="34"/>
      <c r="G70" s="34"/>
      <c r="H70" s="1"/>
      <c r="I70" s="1"/>
      <c r="J70" s="1"/>
      <c r="K70" s="1"/>
      <c r="L70" s="1"/>
      <c r="M70" s="1"/>
    </row>
    <row r="71" spans="1:13" x14ac:dyDescent="0.25">
      <c r="E71" s="1"/>
    </row>
    <row r="72" spans="1:13" s="30" customFormat="1" x14ac:dyDescent="0.25">
      <c r="A72" s="1"/>
      <c r="B72" s="1"/>
      <c r="C72" s="1"/>
      <c r="D72" s="1"/>
      <c r="E72" s="1"/>
      <c r="G72" s="34"/>
      <c r="H72" s="1"/>
      <c r="I72" s="1"/>
      <c r="J72" s="1"/>
      <c r="K72" s="1"/>
      <c r="L72" s="1"/>
      <c r="M72" s="1"/>
    </row>
    <row r="73" spans="1:13" s="30" customFormat="1" x14ac:dyDescent="0.25">
      <c r="A73" s="1"/>
      <c r="B73" s="1"/>
      <c r="C73" s="1"/>
      <c r="D73" s="1"/>
      <c r="E73" s="34"/>
      <c r="G73" s="34"/>
      <c r="H73" s="1"/>
      <c r="I73" s="1"/>
      <c r="J73" s="1"/>
      <c r="K73" s="1"/>
      <c r="L73" s="1"/>
      <c r="M73" s="1"/>
    </row>
  </sheetData>
  <mergeCells count="16">
    <mergeCell ref="B67:C67"/>
    <mergeCell ref="D67:E67"/>
    <mergeCell ref="D66:E66"/>
    <mergeCell ref="B66:C66"/>
    <mergeCell ref="B65:C65"/>
    <mergeCell ref="A1:H1"/>
    <mergeCell ref="A3:A4"/>
    <mergeCell ref="F3:F4"/>
    <mergeCell ref="G3:G4"/>
    <mergeCell ref="H3:H4"/>
    <mergeCell ref="B3:E3"/>
    <mergeCell ref="E54:G54"/>
    <mergeCell ref="E55:E56"/>
    <mergeCell ref="F55:F56"/>
    <mergeCell ref="G55:G56"/>
    <mergeCell ref="A57:C57"/>
  </mergeCells>
  <conditionalFormatting sqref="I8 A5:H50">
    <cfRule type="expression" dxfId="2" priority="1">
      <formula>#REF!="Revisar"</formula>
    </cfRule>
    <cfRule type="expression" dxfId="1" priority="2">
      <formula>#REF!="OK"</formula>
    </cfRule>
    <cfRule type="expression" dxfId="0" priority="3">
      <formula>#REF!="Atualizar"</formula>
    </cfRule>
  </conditionalFormatting>
  <printOptions horizontalCentered="1"/>
  <pageMargins left="0.39370078740157483" right="0.39370078740157483" top="0.39370078740157483" bottom="0.39370078740157483" header="0" footer="0"/>
  <pageSetup paperSize="9" scale="84" fitToHeight="0" orientation="landscape" r:id="rId1"/>
  <rowBreaks count="1" manualBreakCount="1">
    <brk id="3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Lista 2021</vt:lpstr>
      <vt:lpstr>'Lista 2021'!Area_de_impressao</vt:lpstr>
      <vt:lpstr>'Lista 2021'!Titulos_de_impressao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Jorilton de Souza</cp:lastModifiedBy>
  <cp:lastPrinted>2020-11-20T19:55:07Z</cp:lastPrinted>
  <dcterms:created xsi:type="dcterms:W3CDTF">2020-11-20T19:44:31Z</dcterms:created>
  <dcterms:modified xsi:type="dcterms:W3CDTF">2021-09-02T16:25:39Z</dcterms:modified>
</cp:coreProperties>
</file>