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ª VT Blumenau" sheetId="1" r:id="rId4"/>
    <sheet state="visible" name="Segecem - 1ª - 3ª - 4ª VT Blume" sheetId="2" r:id="rId5"/>
    <sheet state="visible" name="FT Balneário Camboriú" sheetId="3" r:id="rId6"/>
    <sheet state="visible" name="FT Itajaí" sheetId="4" r:id="rId7"/>
    <sheet state="visible" name="VT Navegantes" sheetId="5" r:id="rId8"/>
    <sheet state="visible" name="FT Brusque" sheetId="6" r:id="rId9"/>
    <sheet state="visible" name="FT Rio do Sul" sheetId="7" r:id="rId10"/>
    <sheet state="visible" name="VT Indaial" sheetId="8" r:id="rId11"/>
    <sheet state="visible" name="VT Timbó" sheetId="9" r:id="rId12"/>
    <sheet state="visible" name="FT Joinville" sheetId="10" r:id="rId13"/>
    <sheet state="visible" name="FT Jaraguá do Sul" sheetId="11" r:id="rId14"/>
    <sheet state="visible" name="VT São Bento do Sul" sheetId="12" r:id="rId15"/>
    <sheet state="visible" name="VT Mafra" sheetId="13" r:id="rId16"/>
    <sheet state="visible" name="VT Canoinhas" sheetId="14" r:id="rId17"/>
    <sheet state="visible" name="FT Lages" sheetId="15" r:id="rId18"/>
    <sheet state="visible" name="VT Curitibanos" sheetId="16" r:id="rId19"/>
    <sheet state="visible" name="VT Fraiburgo" sheetId="17" r:id="rId20"/>
    <sheet state="visible" name="VT Caçador" sheetId="18" r:id="rId21"/>
    <sheet state="visible" name="VT Videira" sheetId="19" r:id="rId22"/>
    <sheet state="visible" name="Materiais - Equipamentos - Unif" sheetId="20" r:id="rId23"/>
    <sheet state="visible" name="Planilha consolidada" sheetId="21" r:id="rId24"/>
  </sheets>
  <definedNames/>
  <calcPr/>
</workbook>
</file>

<file path=xl/sharedStrings.xml><?xml version="1.0" encoding="utf-8"?>
<sst xmlns="http://schemas.openxmlformats.org/spreadsheetml/2006/main" count="5706" uniqueCount="562">
  <si>
    <t>SERGE / SEOF</t>
  </si>
  <si>
    <t>Planilha de Custos e Formação de Preços  – Servente</t>
  </si>
  <si>
    <t>Dados para composição dos custos referentes a mão de obra</t>
  </si>
  <si>
    <t>Tipo de serviço</t>
  </si>
  <si>
    <t>limpeza e conservação</t>
  </si>
  <si>
    <t>Dias trabalhados por mês</t>
  </si>
  <si>
    <t>Classificação Brasileira de Ocupações (CBO)</t>
  </si>
  <si>
    <t>CBO 5143-20</t>
  </si>
  <si>
    <t>Salário Normativo da Categoria Profissional – (6 horas diárias)</t>
  </si>
  <si>
    <t xml:space="preserve">Categoria profissional </t>
  </si>
  <si>
    <t>Servente de limpeza</t>
  </si>
  <si>
    <t>Local de execução dos serviços</t>
  </si>
  <si>
    <t>2ª Vara do Trabalho de Blumenau</t>
  </si>
  <si>
    <t>Quantidade de postos</t>
  </si>
  <si>
    <t>Data base da categoria</t>
  </si>
  <si>
    <t>FAIXA DE PRODUTIVIDADE PERMITIDA</t>
  </si>
  <si>
    <t>produtividade mínima conforme IN 5/17 – m²</t>
  </si>
  <si>
    <t>Área Interna - Pisos frios (600m² ):</t>
  </si>
  <si>
    <t>Área Interna – Almoxarifados/galpões/estacionamentos  (1.125m²):</t>
  </si>
  <si>
    <t>Área Interna - Área com espaços livres: hall, salão(750m²):</t>
  </si>
  <si>
    <t>Área Interna - Exclusiva Banheiros -  (150m²):</t>
  </si>
  <si>
    <t>Área Externa - Pisos adjacentes/pátios freq. alta (1.350m²):</t>
  </si>
  <si>
    <t>Área Externa – Varrição de passeios e arruamentos (4.500m²):</t>
  </si>
  <si>
    <t>Área Externa - Coleta de detritos freq. diária (75.000m²):</t>
  </si>
  <si>
    <t>Esquadrias - Face interna/externa (225m²):</t>
  </si>
  <si>
    <t>Área de Fachada Envidraçada (97,50m²):</t>
  </si>
  <si>
    <t>Área hospitalar (337,50m²):</t>
  </si>
  <si>
    <t>CUSTOS</t>
  </si>
  <si>
    <t>Percentuais e Valores de Referência</t>
  </si>
  <si>
    <t>Servente</t>
  </si>
  <si>
    <t>MÓDULO 1: COMPOSIÇÃO DA REMUNERAÇÃO</t>
  </si>
  <si>
    <t>1 - Composição da Remuneração</t>
  </si>
  <si>
    <t>Percentuais</t>
  </si>
  <si>
    <t>Valor (R$)</t>
  </si>
  <si>
    <t>A – Salário Base</t>
  </si>
  <si>
    <t>B - Adicional de Periculosidade</t>
  </si>
  <si>
    <t>C - Adicional de Insalubridade</t>
  </si>
  <si>
    <t>D - Adicional Noturno</t>
  </si>
  <si>
    <t>E - Adicional de Hora Noturna Reduzida</t>
  </si>
  <si>
    <t>F - Adicional de Hora Extra no Feriado Trabalhado</t>
  </si>
  <si>
    <t>E - Outros (especificar)</t>
  </si>
  <si>
    <t>Total</t>
  </si>
  <si>
    <t>MÓDULO 2: ENCARGOS E BENEFÍCIOS ANUAIS, MENSAIS E DIÁRIOS</t>
  </si>
  <si>
    <t>2.1 - 13º Salário, Férias e Adicional de Férias</t>
  </si>
  <si>
    <t>A - 13º salário</t>
  </si>
  <si>
    <r>
      <rPr>
        <rFont val="Arial"/>
        <color rgb="FF000000"/>
        <sz val="10.0"/>
      </rPr>
      <t>B - Férias e Adicional de Férias</t>
    </r>
    <r>
      <rPr>
        <rFont val="Arial"/>
        <color rgb="FFFF0000"/>
        <sz val="10.0"/>
      </rPr>
      <t xml:space="preserve"> </t>
    </r>
  </si>
  <si>
    <t>Subtotal</t>
  </si>
  <si>
    <r>
      <rPr>
        <rFont val="Arial"/>
        <b/>
        <color rgb="FF000000"/>
        <sz val="10.0"/>
      </rPr>
      <t xml:space="preserve">2.2 - GPS, FGTS e outras contribuições </t>
    </r>
    <r>
      <rPr>
        <rFont val="Arial"/>
        <b/>
        <color rgb="FFFF0000"/>
        <sz val="10.0"/>
      </rPr>
      <t>(Incide sobre os Módulos 1 e 2.1)</t>
    </r>
  </si>
  <si>
    <t>A - INSS</t>
  </si>
  <si>
    <t>B - Salário Educação</t>
  </si>
  <si>
    <r>
      <rPr>
        <rFont val="Arial"/>
        <color rgb="FF000000"/>
        <sz val="10.0"/>
      </rPr>
      <t>C - SAT</t>
    </r>
    <r>
      <rPr>
        <rFont val="Arial"/>
        <color rgb="FFFF0000"/>
        <sz val="10.0"/>
      </rPr>
      <t xml:space="preserve"> </t>
    </r>
    <r>
      <rPr>
        <rFont val="Arial"/>
        <color rgb="FFFF0000"/>
        <sz val="9.0"/>
      </rPr>
      <t>(Utilizar o RAT Ajustado conforme GFIP: RAT x FAP)</t>
    </r>
  </si>
  <si>
    <t>D - SESI ou SESC</t>
  </si>
  <si>
    <t>E - SENAI ou SENAC</t>
  </si>
  <si>
    <t>F - SEBRAE</t>
  </si>
  <si>
    <t>G - INCRA</t>
  </si>
  <si>
    <t>F - FGTS</t>
  </si>
  <si>
    <t>2.3 - Benefícios Mensais e Diários</t>
  </si>
  <si>
    <t>Valores</t>
  </si>
  <si>
    <t>A - Transporte (cláusula 13ª da CCT)</t>
  </si>
  <si>
    <t>B - Auxílio-Refeição/Alimentação ( Cláusula 12ª da CCT)</t>
  </si>
  <si>
    <t>C – Seguro de vida ( Cláusula 14ª da CCT)</t>
  </si>
  <si>
    <t>D - Benefício de assistência ao trabalhador ( Cláusula 16ª da CCT)</t>
  </si>
  <si>
    <t>E – Prêmio Assiduidade 5% (Cláusula 11ª da CCT)</t>
  </si>
  <si>
    <t>2 - Encargos e Benefícios Anuais, Mensais e Diários</t>
  </si>
  <si>
    <t>2.1 - 13º Salário e Adicional de Férias</t>
  </si>
  <si>
    <t>2.2 - GPS, FGTS e outras contribuições</t>
  </si>
  <si>
    <t>(somatórios dos submódulos 2.1, 2.2, 2.3)                              Total</t>
  </si>
  <si>
    <t>MÓDULO 3: PROVISÃO PARA RESCISÃO</t>
  </si>
  <si>
    <t>3 - Provisão para Rescisão</t>
  </si>
  <si>
    <t>A - Aviso Prévio Indenizado</t>
  </si>
  <si>
    <t>B - Incidência do FGTS sobre Aviso Prévio Indenizado</t>
  </si>
  <si>
    <r>
      <rPr>
        <rFont val="Arial"/>
        <color rgb="FF000000"/>
        <sz val="10.0"/>
      </rPr>
      <t>C - Multa do FGTS e contribuições sociais sobre o Aviso Prévio Indenizado</t>
    </r>
    <r>
      <rPr>
        <rFont val="Arial"/>
        <color rgb="FFFF0000"/>
        <sz val="10.0"/>
      </rPr>
      <t xml:space="preserve"> </t>
    </r>
  </si>
  <si>
    <t>D - Aviso Prévio Trabalhado</t>
  </si>
  <si>
    <t>E - Incidência do submódulo 2.2 sobre o Aviso Prévio Trabalhado</t>
  </si>
  <si>
    <t>F - Multa do FGTS e contribuição social</t>
  </si>
  <si>
    <t>MÓDULO 4: CUSTO DE REPOSIÇÃO DO PROFISSIONAL AUSENTE</t>
  </si>
  <si>
    <t>4.1 - Ausências Legais</t>
  </si>
  <si>
    <t>Substituto na cobertura de férias</t>
  </si>
  <si>
    <t>Substituto na cobertura de Ausências legais</t>
  </si>
  <si>
    <t>Substituto na cobertura de Licença paternidade</t>
  </si>
  <si>
    <t>Substituto na cobertura de Ausência por Acidente de trabalho</t>
  </si>
  <si>
    <t>Substituto na cobertura de Afastamento Maternidade</t>
  </si>
  <si>
    <t>Substituto na cobertura de outras ausências (doença)</t>
  </si>
  <si>
    <t>4.2 - Intrajornada</t>
  </si>
  <si>
    <t>A - Intervalo para repouso ou alimentação</t>
  </si>
  <si>
    <t>4 - Custo de Reposição do Profissional Ausente</t>
  </si>
  <si>
    <t>A - Ausências Legais</t>
  </si>
  <si>
    <t>B - Intrajornada</t>
  </si>
  <si>
    <t>MÓDULO 5: INSUMOS DIVERSOS</t>
  </si>
  <si>
    <t>5 - Insumos Diversos</t>
  </si>
  <si>
    <t>A - Uniformes</t>
  </si>
  <si>
    <t>B - Materiais e utensílios de limpeza</t>
  </si>
  <si>
    <t>C - Equipamentos (Depreciação)</t>
  </si>
  <si>
    <t>D - Outros (especificar)</t>
  </si>
  <si>
    <t>MÓDULO 6: CUSTOS INDIRETOS, TRIBUTOS E LUCRO</t>
  </si>
  <si>
    <t>6 - Custos Indiretos, Tributos e Lucro</t>
  </si>
  <si>
    <t>A - Custos Indiretos</t>
  </si>
  <si>
    <t>B - Lucro</t>
  </si>
  <si>
    <r>
      <rPr>
        <rFont val="Arial"/>
        <color rgb="FF000000"/>
        <sz val="10.0"/>
      </rPr>
      <t xml:space="preserve">C - Tributos </t>
    </r>
    <r>
      <rPr>
        <rFont val="Arial"/>
        <color rgb="FFFF0000"/>
        <sz val="9.0"/>
      </rPr>
      <t>(Utilizar os percentuais de acordo com o regime tributário a que estiver sujeito)</t>
    </r>
  </si>
  <si>
    <t>C.1 - Tributos Federais (PIS e COFINS)</t>
  </si>
  <si>
    <t>C.2 - Tributos Estaduais (especificar)</t>
  </si>
  <si>
    <t>C.3 - Tributos Municipais (ISS)</t>
  </si>
  <si>
    <t>C.4 - Outros Tributos (especificar)</t>
  </si>
  <si>
    <t>QUADRO RESUMO DO CUSTO POR EMPREGADO</t>
  </si>
  <si>
    <t>Mão-de-obra vinculada à execução contratual (valor por empregado)</t>
  </si>
  <si>
    <t>A - Módulo 1 - Composição da Remuneração</t>
  </si>
  <si>
    <t>B - Módulo 2 - Encargos e Benefícios Anuais, Mensais e Diários</t>
  </si>
  <si>
    <t>C - Módulo 3 - Provisão para Rescisão</t>
  </si>
  <si>
    <t>D - Módulo 4 - Custos de Reposição do Profissional Ausente</t>
  </si>
  <si>
    <t>E - Módulo 5 - Insumos Diversos</t>
  </si>
  <si>
    <t>Subtotal (A + B + C + D + E)</t>
  </si>
  <si>
    <t>F - Módulo 6 - Custos Indiretos, Tributos e Lucro</t>
  </si>
  <si>
    <t>VALOR TOTAL POR EMPREGADO</t>
  </si>
  <si>
    <t>ÁREA INTERNA - PISOS FRIOS</t>
  </si>
  <si>
    <t>MÃO-DE-OBRA</t>
  </si>
  <si>
    <t>(1)  PRODUTIVIDADE     (1/M²)</t>
  </si>
  <si>
    <t>(2)  PREÇO  HOMEM MÊS (R$)</t>
  </si>
  <si>
    <t>(1x2)    SUBTOTAL     (R$/M²)</t>
  </si>
  <si>
    <t>SERVENTE</t>
  </si>
  <si>
    <t>1 / P</t>
  </si>
  <si>
    <t>TOTAL:</t>
  </si>
  <si>
    <t>ÁREA INTERNA - ALMOXARIFADOS E GALPÕES</t>
  </si>
  <si>
    <t>(1x2)                SUBTOTAL      (R$/M²)</t>
  </si>
  <si>
    <t>ÁREA INTERNA - ESPAÇOS LIVRES, HALL E SALÃO</t>
  </si>
  <si>
    <t>ÁREA INTERNA - BANHEIROS</t>
  </si>
  <si>
    <t>ÁREA EXTERNA - PISOS ADJACENTES/PATIOS FREQ. ALTA</t>
  </si>
  <si>
    <t>(1) PRODUTIVIDADE  (1/M²)</t>
  </si>
  <si>
    <t>ÁREA EXTERNA - VARRIÇÃO DE PASSEIOS E ARRUAMENTOS</t>
  </si>
  <si>
    <t>ÁREA EXTERNA - COLETA DE DETRITOS FREQ DIÁRIA</t>
  </si>
  <si>
    <t>ÁREA DE ESQUADRIAS - FACES</t>
  </si>
  <si>
    <t>(2)   FREQUÊNCIA NO MÊS (HORAS)</t>
  </si>
  <si>
    <t>(3)  JORNADA DE TRABALHO  NO MÊS (HORAS)</t>
  </si>
  <si>
    <t>(4)             (1x2x3)        Ki</t>
  </si>
  <si>
    <t>(5)  PREÇO  HOMEM MÊS (R$)</t>
  </si>
  <si>
    <t>(4x5)            SUBTOTAL  (R$/M²)</t>
  </si>
  <si>
    <t>1/188,76</t>
  </si>
  <si>
    <t>ÁREA DE FACHADA ENVIDRAÇADA</t>
  </si>
  <si>
    <t>(1)  PRODUTIVIDADE   (1/M²)</t>
  </si>
  <si>
    <t>(2) FREQUÊNCIA NO MÊS         (HORAS)</t>
  </si>
  <si>
    <t>(3) JORNADA DE TRABALHO  NO MÊS     (HORAS)</t>
  </si>
  <si>
    <t>(4)               (1x2x3)        Ki</t>
  </si>
  <si>
    <t>TIPO DE ÁREA</t>
  </si>
  <si>
    <t>PREÇO MENSAL UNITÁRIO      (R$/M²)</t>
  </si>
  <si>
    <t>ÁREA             (M²)</t>
  </si>
  <si>
    <t>SUBTOTAL         (R$)</t>
  </si>
  <si>
    <t>Área Interna - Pisos Frios</t>
  </si>
  <si>
    <t>Área Interna - Almoxarifados e Galpões</t>
  </si>
  <si>
    <t>Área Interna - Espaços Livres, hall e Salão</t>
  </si>
  <si>
    <t>Área Interna - Banheiros</t>
  </si>
  <si>
    <t>Área Externa - Pisos adjacentes/pátios freq. Alta</t>
  </si>
  <si>
    <t>Área externa – varrição de passeios e arruamentos</t>
  </si>
  <si>
    <t>Área Externa - Coleta de detritos freq. Diária</t>
  </si>
  <si>
    <t>Esquadria Externa - Face interna / externa</t>
  </si>
  <si>
    <t>Área de Fachada Envidraçada</t>
  </si>
  <si>
    <t>TOTAL MENSAL</t>
  </si>
  <si>
    <t>TOTAL ANUAL</t>
  </si>
  <si>
    <t>Quantidade necessária de postos de servente – 6 horas diárias – conforme IN 05/2017</t>
  </si>
  <si>
    <t>Quantidade de postos de servente – 6 horas diárias – contratação atual</t>
  </si>
  <si>
    <t>Segecem, 1ª, 3ª e 4ª VT de Blumenau</t>
  </si>
  <si>
    <r>
      <rPr>
        <rFont val="Arial"/>
        <color rgb="FF000000"/>
        <sz val="10.0"/>
      </rPr>
      <t>B - Férias e Adicional de Férias</t>
    </r>
    <r>
      <rPr>
        <rFont val="Arial"/>
        <color rgb="FFFF0000"/>
        <sz val="10.0"/>
      </rPr>
      <t xml:space="preserve"> </t>
    </r>
  </si>
  <si>
    <r>
      <rPr>
        <rFont val="Arial"/>
        <b/>
        <color rgb="FF000000"/>
        <sz val="10.0"/>
      </rPr>
      <t xml:space="preserve">2.2 - GPS, FGTS e outras contribuições </t>
    </r>
    <r>
      <rPr>
        <rFont val="Arial"/>
        <b/>
        <color rgb="FFFF0000"/>
        <sz val="10.0"/>
      </rPr>
      <t>(Incide sobre os Módulos 1 e 2.1)</t>
    </r>
  </si>
  <si>
    <r>
      <rPr>
        <rFont val="Arial"/>
        <color rgb="FF000000"/>
        <sz val="10.0"/>
      </rPr>
      <t>C - SAT</t>
    </r>
    <r>
      <rPr>
        <rFont val="Arial"/>
        <color rgb="FFFF0000"/>
        <sz val="10.0"/>
      </rPr>
      <t xml:space="preserve"> </t>
    </r>
    <r>
      <rPr>
        <rFont val="Arial"/>
        <color rgb="FFFF0000"/>
        <sz val="9.0"/>
      </rPr>
      <t>(Utilizar o RAT Ajustado conforme GFIP: RAT x FAP)</t>
    </r>
  </si>
  <si>
    <t>(somatórios dos submódulos 2.1, 2.2, 2.3)                          Total</t>
  </si>
  <si>
    <r>
      <rPr>
        <rFont val="Arial"/>
        <color rgb="FF000000"/>
        <sz val="10.0"/>
      </rPr>
      <t>C - Multa do FGTS e contribuições sociais sobre o Aviso Prévio Indenizado</t>
    </r>
    <r>
      <rPr>
        <rFont val="Arial"/>
        <color rgb="FFFF0000"/>
        <sz val="9.0"/>
      </rPr>
      <t xml:space="preserve"> </t>
    </r>
  </si>
  <si>
    <r>
      <rPr>
        <rFont val="Arial"/>
        <color rgb="FF000000"/>
        <sz val="10.0"/>
      </rPr>
      <t xml:space="preserve">C - Tributos </t>
    </r>
    <r>
      <rPr>
        <rFont val="Arial"/>
        <color rgb="FFFF0000"/>
        <sz val="9.0"/>
      </rPr>
      <t>(Utilizar os percentuais de acordo com o regime tributário a que estiver sujeito)</t>
    </r>
  </si>
  <si>
    <t>Fórum Trabalhista de Balneário Camboriú</t>
  </si>
  <si>
    <r>
      <rPr>
        <rFont val="Arial"/>
        <color rgb="FF000000"/>
        <sz val="10.0"/>
      </rPr>
      <t>B - Férias e Adicional de Férias</t>
    </r>
    <r>
      <rPr>
        <rFont val="Arial"/>
        <color rgb="FFFF0000"/>
        <sz val="10.0"/>
      </rPr>
      <t xml:space="preserve"> </t>
    </r>
  </si>
  <si>
    <r>
      <rPr>
        <rFont val="Arial"/>
        <b/>
        <color rgb="FF000000"/>
        <sz val="10.0"/>
      </rPr>
      <t xml:space="preserve">2.2 - GPS, FGTS e outras contribuições </t>
    </r>
    <r>
      <rPr>
        <rFont val="Arial"/>
        <b/>
        <color rgb="FFFF0000"/>
        <sz val="10.0"/>
      </rPr>
      <t>(Incide sobre os Módulos 1 e 2.1)</t>
    </r>
  </si>
  <si>
    <r>
      <rPr>
        <rFont val="Arial"/>
        <color rgb="FF000000"/>
        <sz val="10.0"/>
      </rPr>
      <t>C - SAT</t>
    </r>
    <r>
      <rPr>
        <rFont val="Arial"/>
        <color rgb="FFFF0000"/>
        <sz val="10.0"/>
      </rPr>
      <t xml:space="preserve"> </t>
    </r>
    <r>
      <rPr>
        <rFont val="Arial"/>
        <color rgb="FFFF0000"/>
        <sz val="9.0"/>
      </rPr>
      <t>(Utilizar o RAT Ajustado conforme GFIP: RAT x FAP)</t>
    </r>
  </si>
  <si>
    <r>
      <rPr>
        <rFont val="Arial"/>
        <color rgb="FF000000"/>
        <sz val="10.0"/>
      </rPr>
      <t>C - Multa do FGTS e contribuições sociais sobre o Aviso Prévio Indenizado</t>
    </r>
    <r>
      <rPr>
        <rFont val="Arial"/>
        <color rgb="FFFF0000"/>
        <sz val="9.0"/>
      </rPr>
      <t xml:space="preserve"> </t>
    </r>
  </si>
  <si>
    <r>
      <rPr>
        <rFont val="Arial"/>
        <color rgb="FF000000"/>
        <sz val="10.0"/>
      </rPr>
      <t xml:space="preserve">C - Tributos </t>
    </r>
    <r>
      <rPr>
        <rFont val="Arial"/>
        <color rgb="FFFF0000"/>
        <sz val="9.0"/>
      </rPr>
      <t>(Utilizar os percentuais de acordo com o regime tributário a que estiver sujeito)</t>
    </r>
  </si>
  <si>
    <t>Fórum Trabalhista de Itajaí</t>
  </si>
  <si>
    <r>
      <rPr>
        <rFont val="Arial"/>
        <color rgb="FF000000"/>
        <sz val="10.0"/>
      </rPr>
      <t>B - Férias e Adicional de Férias</t>
    </r>
    <r>
      <rPr>
        <rFont val="Arial"/>
        <color rgb="FFFF0000"/>
        <sz val="10.0"/>
      </rPr>
      <t xml:space="preserve"> </t>
    </r>
  </si>
  <si>
    <r>
      <rPr>
        <rFont val="Arial"/>
        <b/>
        <color rgb="FF000000"/>
        <sz val="10.0"/>
      </rPr>
      <t xml:space="preserve">2.2 - GPS, FGTS e outras contribuições </t>
    </r>
    <r>
      <rPr>
        <rFont val="Arial"/>
        <b/>
        <color rgb="FFFF0000"/>
        <sz val="10.0"/>
      </rPr>
      <t>(Incide sobre os Módulos 1 e 2.1)</t>
    </r>
  </si>
  <si>
    <r>
      <rPr>
        <rFont val="Arial"/>
        <color rgb="FF000000"/>
        <sz val="10.0"/>
      </rPr>
      <t>C - SAT</t>
    </r>
    <r>
      <rPr>
        <rFont val="Arial"/>
        <color rgb="FFFF0000"/>
        <sz val="10.0"/>
      </rPr>
      <t xml:space="preserve"> </t>
    </r>
    <r>
      <rPr>
        <rFont val="Arial"/>
        <color rgb="FFFF0000"/>
        <sz val="9.0"/>
      </rPr>
      <t>(Utilizar o RAT Ajustado conforme GFIP: RAT x FAP)</t>
    </r>
  </si>
  <si>
    <r>
      <rPr>
        <rFont val="Arial"/>
        <color rgb="FF000000"/>
        <sz val="10.0"/>
      </rPr>
      <t>C - Multa do FGTS e contribuições sociais sobre o Aviso Prévio Indenizado</t>
    </r>
    <r>
      <rPr>
        <rFont val="Arial"/>
        <color rgb="FFFF0000"/>
        <sz val="9.0"/>
      </rPr>
      <t xml:space="preserve"> </t>
    </r>
  </si>
  <si>
    <r>
      <rPr>
        <rFont val="Arial"/>
        <color rgb="FF000000"/>
        <sz val="10.0"/>
      </rPr>
      <t xml:space="preserve">C - Tributos </t>
    </r>
    <r>
      <rPr>
        <rFont val="Arial"/>
        <color rgb="FFFF0000"/>
        <sz val="9.0"/>
      </rPr>
      <t>(Utilizar os percentuais de acordo com o regime tributário a que estiver sujeito)</t>
    </r>
  </si>
  <si>
    <t>Vara do Trabalho de Navegantes</t>
  </si>
  <si>
    <r>
      <rPr>
        <rFont val="Arial"/>
        <color rgb="FF000000"/>
        <sz val="10.0"/>
      </rPr>
      <t>B - Férias e Adicional de Férias</t>
    </r>
    <r>
      <rPr>
        <rFont val="Arial"/>
        <color rgb="FFFF0000"/>
        <sz val="10.0"/>
      </rPr>
      <t xml:space="preserve"> </t>
    </r>
  </si>
  <si>
    <r>
      <rPr>
        <rFont val="Arial"/>
        <b/>
        <color rgb="FF000000"/>
        <sz val="10.0"/>
      </rPr>
      <t xml:space="preserve">2.2 - GPS, FGTS e outras contribuições </t>
    </r>
    <r>
      <rPr>
        <rFont val="Arial"/>
        <b/>
        <color rgb="FFFF0000"/>
        <sz val="10.0"/>
      </rPr>
      <t>(Incide sobre os Módulos 1 e 2.1)</t>
    </r>
  </si>
  <si>
    <r>
      <rPr>
        <rFont val="Arial"/>
        <color rgb="FF000000"/>
        <sz val="10.0"/>
      </rPr>
      <t>C - SAT</t>
    </r>
    <r>
      <rPr>
        <rFont val="Arial"/>
        <color rgb="FFFF0000"/>
        <sz val="10.0"/>
      </rPr>
      <t xml:space="preserve"> </t>
    </r>
    <r>
      <rPr>
        <rFont val="Arial"/>
        <color rgb="FFFF0000"/>
        <sz val="9.0"/>
      </rPr>
      <t>(Utilizar o RAT Ajustado conforme GFIP: RAT x FAP)</t>
    </r>
  </si>
  <si>
    <r>
      <rPr>
        <rFont val="Arial"/>
        <color rgb="FF000000"/>
        <sz val="10.0"/>
      </rPr>
      <t>C - Multa do FGTS e contribuições sociais sobre o Aviso Prévio Indenizado</t>
    </r>
    <r>
      <rPr>
        <rFont val="Arial"/>
        <color rgb="FFFF0000"/>
        <sz val="9.0"/>
      </rPr>
      <t xml:space="preserve"> </t>
    </r>
  </si>
  <si>
    <r>
      <rPr>
        <rFont val="Arial"/>
        <color rgb="FF000000"/>
        <sz val="10.0"/>
      </rPr>
      <t xml:space="preserve">C - Tributos </t>
    </r>
    <r>
      <rPr>
        <rFont val="Arial"/>
        <color rgb="FFFF0000"/>
        <sz val="9.0"/>
      </rPr>
      <t>(Utilizar os percentuais de acordo com o regime tributário a que estiver sujeito)</t>
    </r>
  </si>
  <si>
    <t>Fórum Trabalhista de Brusque</t>
  </si>
  <si>
    <r>
      <rPr>
        <rFont val="Arial"/>
        <color rgb="FF000000"/>
        <sz val="10.0"/>
      </rPr>
      <t>B - Férias e Adicional de Férias</t>
    </r>
    <r>
      <rPr>
        <rFont val="Arial"/>
        <color rgb="FFFF0000"/>
        <sz val="10.0"/>
      </rPr>
      <t xml:space="preserve"> </t>
    </r>
  </si>
  <si>
    <r>
      <rPr>
        <rFont val="Arial"/>
        <b/>
        <color rgb="FF000000"/>
        <sz val="10.0"/>
      </rPr>
      <t xml:space="preserve">2.2 - GPS, FGTS e outras contribuições </t>
    </r>
    <r>
      <rPr>
        <rFont val="Arial"/>
        <b/>
        <color rgb="FFFF0000"/>
        <sz val="10.0"/>
      </rPr>
      <t>(Incide sobre os Módulos 1 e 2.1)</t>
    </r>
  </si>
  <si>
    <r>
      <rPr>
        <rFont val="Arial"/>
        <color rgb="FF000000"/>
        <sz val="10.0"/>
      </rPr>
      <t>C - SAT</t>
    </r>
    <r>
      <rPr>
        <rFont val="Arial"/>
        <color rgb="FFFF0000"/>
        <sz val="10.0"/>
      </rPr>
      <t xml:space="preserve"> </t>
    </r>
    <r>
      <rPr>
        <rFont val="Arial"/>
        <color rgb="FFFF0000"/>
        <sz val="9.0"/>
      </rPr>
      <t>(Utilizar o RAT Ajustado conforme GFIP: RAT x FAP)</t>
    </r>
  </si>
  <si>
    <r>
      <rPr>
        <rFont val="Arial"/>
        <color rgb="FF000000"/>
        <sz val="10.0"/>
      </rPr>
      <t>C - Multa do FGTS e contribuições sociais sobre o Aviso Prévio Indenizado</t>
    </r>
    <r>
      <rPr>
        <rFont val="Arial"/>
        <color rgb="FFFF0000"/>
        <sz val="9.0"/>
      </rPr>
      <t xml:space="preserve"> </t>
    </r>
  </si>
  <si>
    <r>
      <rPr>
        <rFont val="Arial"/>
        <color rgb="FF000000"/>
        <sz val="10.0"/>
      </rPr>
      <t xml:space="preserve">C - Tributos </t>
    </r>
    <r>
      <rPr>
        <rFont val="Arial"/>
        <color rgb="FFFF0000"/>
        <sz val="9.0"/>
      </rPr>
      <t>(Utilizar os percentuais de acordo com o regime tributário a que estiver sujeito)</t>
    </r>
  </si>
  <si>
    <t>Fórum Trabalhista de Rio do Sul</t>
  </si>
  <si>
    <r>
      <rPr>
        <rFont val="Arial"/>
        <color rgb="FF000000"/>
        <sz val="10.0"/>
      </rPr>
      <t>B - Férias e Adicional de Férias</t>
    </r>
    <r>
      <rPr>
        <rFont val="Arial"/>
        <color rgb="FFFF0000"/>
        <sz val="10.0"/>
      </rPr>
      <t xml:space="preserve"> </t>
    </r>
  </si>
  <si>
    <r>
      <rPr>
        <rFont val="Arial"/>
        <b/>
        <color rgb="FF000000"/>
        <sz val="10.0"/>
      </rPr>
      <t xml:space="preserve">2.2 - GPS, FGTS e outras contribuições </t>
    </r>
    <r>
      <rPr>
        <rFont val="Arial"/>
        <b/>
        <color rgb="FFFF0000"/>
        <sz val="10.0"/>
      </rPr>
      <t>(Incide sobre os Módulos 1 e 2.1)</t>
    </r>
  </si>
  <si>
    <r>
      <rPr>
        <rFont val="Arial"/>
        <color rgb="FF000000"/>
        <sz val="10.0"/>
      </rPr>
      <t>C - SAT</t>
    </r>
    <r>
      <rPr>
        <rFont val="Arial"/>
        <color rgb="FFFF0000"/>
        <sz val="10.0"/>
      </rPr>
      <t xml:space="preserve"> </t>
    </r>
    <r>
      <rPr>
        <rFont val="Arial"/>
        <color rgb="FFFF0000"/>
        <sz val="9.0"/>
      </rPr>
      <t>(Utilizar o RAT Ajustado conforme GFIP: RAT x FAP)</t>
    </r>
  </si>
  <si>
    <r>
      <rPr>
        <rFont val="Arial"/>
        <color rgb="FF000000"/>
        <sz val="10.0"/>
      </rPr>
      <t>C - Multa do FGTS e contribuições sociais sobre o Aviso Prévio Indenizado</t>
    </r>
    <r>
      <rPr>
        <rFont val="Arial"/>
        <color rgb="FFFF0000"/>
        <sz val="9.0"/>
      </rPr>
      <t xml:space="preserve"> </t>
    </r>
  </si>
  <si>
    <r>
      <rPr>
        <rFont val="Arial"/>
        <color rgb="FF000000"/>
        <sz val="10.0"/>
      </rPr>
      <t xml:space="preserve">C - Tributos </t>
    </r>
    <r>
      <rPr>
        <rFont val="Arial"/>
        <color rgb="FFFF0000"/>
        <sz val="9.0"/>
      </rPr>
      <t>(Utilizar os percentuais de acordo com o regime tributário a que estiver sujeito)</t>
    </r>
  </si>
  <si>
    <t>Vara do Trabalho de Indaial</t>
  </si>
  <si>
    <r>
      <rPr>
        <rFont val="Arial"/>
        <color rgb="FF000000"/>
        <sz val="10.0"/>
      </rPr>
      <t>B - Férias e Adicional de Férias</t>
    </r>
    <r>
      <rPr>
        <rFont val="Arial"/>
        <color rgb="FFFF0000"/>
        <sz val="10.0"/>
      </rPr>
      <t xml:space="preserve"> </t>
    </r>
  </si>
  <si>
    <r>
      <rPr>
        <rFont val="Arial"/>
        <b/>
        <color rgb="FF000000"/>
        <sz val="10.0"/>
      </rPr>
      <t xml:space="preserve">2.2 - GPS, FGTS e outras contribuições </t>
    </r>
    <r>
      <rPr>
        <rFont val="Arial"/>
        <b/>
        <color rgb="FFFF0000"/>
        <sz val="10.0"/>
      </rPr>
      <t>(Incide sobre os Módulos 1 e 2.1)</t>
    </r>
  </si>
  <si>
    <r>
      <rPr>
        <rFont val="Arial"/>
        <color rgb="FF000000"/>
        <sz val="10.0"/>
      </rPr>
      <t>C - SAT</t>
    </r>
    <r>
      <rPr>
        <rFont val="Arial"/>
        <color rgb="FFFF0000"/>
        <sz val="10.0"/>
      </rPr>
      <t xml:space="preserve"> </t>
    </r>
    <r>
      <rPr>
        <rFont val="Arial"/>
        <color rgb="FFFF0000"/>
        <sz val="9.0"/>
      </rPr>
      <t>(Utilizar o RAT Ajustado conforme GFIP: RAT x FAP)</t>
    </r>
  </si>
  <si>
    <r>
      <rPr>
        <rFont val="Arial"/>
        <color rgb="FF000000"/>
        <sz val="10.0"/>
      </rPr>
      <t>C - Multa do FGTS e contribuições sociais sobre o Aviso Prévio Indenizado</t>
    </r>
    <r>
      <rPr>
        <rFont val="Arial"/>
        <color rgb="FFFF0000"/>
        <sz val="9.0"/>
      </rPr>
      <t xml:space="preserve"> </t>
    </r>
  </si>
  <si>
    <r>
      <rPr>
        <rFont val="Arial"/>
        <color rgb="FF000000"/>
        <sz val="10.0"/>
      </rPr>
      <t xml:space="preserve">C - Tributos </t>
    </r>
    <r>
      <rPr>
        <rFont val="Arial"/>
        <color rgb="FFFF0000"/>
        <sz val="9.0"/>
      </rPr>
      <t>(Utilizar os percentuais de acordo com o regime tributário a que estiver sujeito)</t>
    </r>
  </si>
  <si>
    <t>Vara do Trabalho de Timbó</t>
  </si>
  <si>
    <r>
      <rPr>
        <rFont val="Arial"/>
        <color rgb="FF000000"/>
        <sz val="10.0"/>
      </rPr>
      <t>B - Férias e Adicional de Férias</t>
    </r>
    <r>
      <rPr>
        <rFont val="Arial"/>
        <color rgb="FFFF0000"/>
        <sz val="10.0"/>
      </rPr>
      <t xml:space="preserve"> </t>
    </r>
  </si>
  <si>
    <r>
      <rPr>
        <rFont val="Arial"/>
        <b/>
        <color rgb="FF000000"/>
        <sz val="10.0"/>
      </rPr>
      <t xml:space="preserve">2.2 - GPS, FGTS e outras contribuições </t>
    </r>
    <r>
      <rPr>
        <rFont val="Arial"/>
        <b/>
        <color rgb="FFFF0000"/>
        <sz val="10.0"/>
      </rPr>
      <t>(Incide sobre os Módulos 1 e 2.1)</t>
    </r>
  </si>
  <si>
    <r>
      <rPr>
        <rFont val="Arial"/>
        <color rgb="FF000000"/>
        <sz val="10.0"/>
      </rPr>
      <t>C - SAT</t>
    </r>
    <r>
      <rPr>
        <rFont val="Arial"/>
        <color rgb="FFFF0000"/>
        <sz val="10.0"/>
      </rPr>
      <t xml:space="preserve"> </t>
    </r>
    <r>
      <rPr>
        <rFont val="Arial"/>
        <color rgb="FFFF0000"/>
        <sz val="9.0"/>
      </rPr>
      <t>(Utilizar o RAT Ajustado conforme GFIP: RAT x FAP)</t>
    </r>
  </si>
  <si>
    <r>
      <rPr>
        <rFont val="Arial"/>
        <color rgb="FF000000"/>
        <sz val="10.0"/>
      </rPr>
      <t>C - Multa do FGTS e contribuições sociais sobre o Aviso Prévio Indenizado</t>
    </r>
    <r>
      <rPr>
        <rFont val="Arial"/>
        <color rgb="FFFF0000"/>
        <sz val="9.0"/>
      </rPr>
      <t xml:space="preserve"> </t>
    </r>
  </si>
  <si>
    <r>
      <rPr>
        <rFont val="Arial"/>
        <color rgb="FF000000"/>
        <sz val="10.0"/>
      </rPr>
      <t xml:space="preserve">C - Tributos </t>
    </r>
    <r>
      <rPr>
        <rFont val="Arial"/>
        <color rgb="FFFF0000"/>
        <sz val="9.0"/>
      </rPr>
      <t>(Utilizar os percentuais de acordo com o regime tributário a que estiver sujeito)</t>
    </r>
  </si>
  <si>
    <t>Fórum Trabalhista de Joinville</t>
  </si>
  <si>
    <r>
      <rPr>
        <rFont val="Arial"/>
        <color rgb="FF000000"/>
        <sz val="10.0"/>
      </rPr>
      <t>B - Férias e Adicional de Férias</t>
    </r>
    <r>
      <rPr>
        <rFont val="Arial"/>
        <color rgb="FFFF0000"/>
        <sz val="10.0"/>
      </rPr>
      <t xml:space="preserve"> </t>
    </r>
  </si>
  <si>
    <r>
      <rPr>
        <rFont val="Arial"/>
        <b/>
        <color rgb="FF000000"/>
        <sz val="10.0"/>
      </rPr>
      <t xml:space="preserve">2.2 - GPS, FGTS e outras contribuições </t>
    </r>
    <r>
      <rPr>
        <rFont val="Arial"/>
        <b/>
        <color rgb="FFFF0000"/>
        <sz val="10.0"/>
      </rPr>
      <t>(Incide sobre os Módulos 1 e 2.1)</t>
    </r>
  </si>
  <si>
    <r>
      <rPr>
        <rFont val="Arial"/>
        <color rgb="FF000000"/>
        <sz val="10.0"/>
      </rPr>
      <t>C - SAT</t>
    </r>
    <r>
      <rPr>
        <rFont val="Arial"/>
        <color rgb="FFFF0000"/>
        <sz val="10.0"/>
      </rPr>
      <t xml:space="preserve"> </t>
    </r>
    <r>
      <rPr>
        <rFont val="Arial"/>
        <color rgb="FFFF0000"/>
        <sz val="9.0"/>
      </rPr>
      <t>(Utilizar o RAT Ajustado conforme GFIP: RAT x FAP)</t>
    </r>
  </si>
  <si>
    <r>
      <rPr>
        <rFont val="Arial"/>
        <color rgb="FF000000"/>
        <sz val="10.0"/>
      </rPr>
      <t>C - Multa do FGTS e contribuições sociais sobre o Aviso Prévio Indenizado</t>
    </r>
    <r>
      <rPr>
        <rFont val="Arial"/>
        <color rgb="FFFF0000"/>
        <sz val="9.0"/>
      </rPr>
      <t xml:space="preserve"> </t>
    </r>
  </si>
  <si>
    <r>
      <rPr>
        <rFont val="Arial"/>
        <color rgb="FF000000"/>
        <sz val="10.0"/>
      </rPr>
      <t xml:space="preserve">C - Tributos </t>
    </r>
    <r>
      <rPr>
        <rFont val="Arial"/>
        <color rgb="FFFF0000"/>
        <sz val="9.0"/>
      </rPr>
      <t>(Utilizar os percentuais de acordo com o regime tributário a que estiver sujeito)</t>
    </r>
  </si>
  <si>
    <t>Planilha de Custos e Formação de Preços  – Recepcionista</t>
  </si>
  <si>
    <t>Recepção</t>
  </si>
  <si>
    <t>CBO 4221-05</t>
  </si>
  <si>
    <t>Recepcionista</t>
  </si>
  <si>
    <r>
      <rPr>
        <rFont val="Arial"/>
        <color rgb="FF000000"/>
        <sz val="10.0"/>
      </rPr>
      <t>B - Férias e Adicional de Férias</t>
    </r>
    <r>
      <rPr>
        <rFont val="Arial"/>
        <color rgb="FFFF0000"/>
        <sz val="10.0"/>
      </rPr>
      <t xml:space="preserve"> </t>
    </r>
  </si>
  <si>
    <r>
      <rPr>
        <rFont val="Arial"/>
        <b/>
        <color rgb="FF000000"/>
        <sz val="10.0"/>
      </rPr>
      <t xml:space="preserve">2.2 - GPS, FGTS e outras contribuições </t>
    </r>
    <r>
      <rPr>
        <rFont val="Arial"/>
        <b/>
        <color rgb="FFFF0000"/>
        <sz val="10.0"/>
      </rPr>
      <t>(Incide sobre os Módulos 1 e 2.1)</t>
    </r>
  </si>
  <si>
    <r>
      <rPr>
        <rFont val="Arial"/>
        <color rgb="FF000000"/>
        <sz val="10.0"/>
      </rPr>
      <t>C - SAT</t>
    </r>
    <r>
      <rPr>
        <rFont val="Arial"/>
        <color rgb="FFFF0000"/>
        <sz val="10.0"/>
      </rPr>
      <t xml:space="preserve"> </t>
    </r>
    <r>
      <rPr>
        <rFont val="Arial"/>
        <color rgb="FFFF0000"/>
        <sz val="9.0"/>
      </rPr>
      <t>(Utilizar o RAT Ajustado conforme GFIP: RAT x FAP)</t>
    </r>
  </si>
  <si>
    <r>
      <rPr>
        <rFont val="Arial"/>
        <color rgb="FF000000"/>
        <sz val="10.0"/>
      </rPr>
      <t>C - Multa do FGTS e contribuições sociais sobre o Aviso Prévio Indenizado</t>
    </r>
    <r>
      <rPr>
        <rFont val="Arial"/>
        <color rgb="FFFF0000"/>
        <sz val="9.0"/>
      </rPr>
      <t xml:space="preserve"> </t>
    </r>
  </si>
  <si>
    <t>B - Materiais e utensílios</t>
  </si>
  <si>
    <r>
      <rPr>
        <rFont val="Arial"/>
        <color rgb="FF000000"/>
        <sz val="10.0"/>
      </rPr>
      <t xml:space="preserve">C - Tributos </t>
    </r>
    <r>
      <rPr>
        <rFont val="Arial"/>
        <color rgb="FFFF0000"/>
        <sz val="9.0"/>
      </rPr>
      <t>(Utilizar os percentuais de acordo com o regime tributário a que estiver sujeito)</t>
    </r>
  </si>
  <si>
    <t>UNIFORMES – Recepcionista</t>
  </si>
  <si>
    <t>Descrição</t>
  </si>
  <si>
    <t>Unidade</t>
  </si>
  <si>
    <t>Quantidade estimada por ano</t>
  </si>
  <si>
    <t>Calça comprida social na cor preta</t>
  </si>
  <si>
    <t>unidade</t>
  </si>
  <si>
    <t>Camisa social de manga curta, na cor branca</t>
  </si>
  <si>
    <t>Blazer tradicional, do mesmo tecido da calça, com a logomarca da contratada</t>
  </si>
  <si>
    <t>Prendedor de cabelo tipo laço com rede</t>
  </si>
  <si>
    <t>Meia social ¾, cor preta</t>
  </si>
  <si>
    <t>par</t>
  </si>
  <si>
    <t xml:space="preserve">Calçado em couro preto, tipo social, com palmilha confortável </t>
  </si>
  <si>
    <t>Planilha de Custos e Formação de Preços  – Garçom</t>
  </si>
  <si>
    <t>Garçonagem</t>
  </si>
  <si>
    <t>CBO 5134-05</t>
  </si>
  <si>
    <t>Garçom</t>
  </si>
  <si>
    <r>
      <rPr>
        <rFont val="Arial"/>
        <color rgb="FF000000"/>
        <sz val="10.0"/>
      </rPr>
      <t>B - Férias e Adicional de Férias</t>
    </r>
    <r>
      <rPr>
        <rFont val="Arial"/>
        <color rgb="FFFF0000"/>
        <sz val="10.0"/>
      </rPr>
      <t xml:space="preserve"> </t>
    </r>
  </si>
  <si>
    <r>
      <rPr>
        <rFont val="Arial"/>
        <b/>
        <color rgb="FF000000"/>
        <sz val="10.0"/>
      </rPr>
      <t xml:space="preserve">2.2 - GPS, FGTS e outras contribuições </t>
    </r>
    <r>
      <rPr>
        <rFont val="Arial"/>
        <b/>
        <color rgb="FFFF0000"/>
        <sz val="10.0"/>
      </rPr>
      <t>(Incide sobre os Módulos 1 e 2.1)</t>
    </r>
  </si>
  <si>
    <r>
      <rPr>
        <rFont val="Arial"/>
        <color rgb="FF000000"/>
        <sz val="10.0"/>
      </rPr>
      <t>C - SAT</t>
    </r>
    <r>
      <rPr>
        <rFont val="Arial"/>
        <color rgb="FFFF0000"/>
        <sz val="10.0"/>
      </rPr>
      <t xml:space="preserve"> </t>
    </r>
    <r>
      <rPr>
        <rFont val="Arial"/>
        <color rgb="FFFF0000"/>
        <sz val="9.0"/>
      </rPr>
      <t>(Utilizar o RAT Ajustado conforme GFIP: RAT x FAP)</t>
    </r>
  </si>
  <si>
    <t>(somatórios dos submódulos 2.1, 2.2, 2.3)                                   Total</t>
  </si>
  <si>
    <r>
      <rPr>
        <rFont val="Arial"/>
        <color rgb="FF000000"/>
        <sz val="10.0"/>
      </rPr>
      <t>C - Multa do FGTS e contribuições sociais sobre o Aviso Prévio Indenizado</t>
    </r>
    <r>
      <rPr>
        <rFont val="Arial"/>
        <color rgb="FFFF0000"/>
        <sz val="9.0"/>
      </rPr>
      <t xml:space="preserve"> </t>
    </r>
  </si>
  <si>
    <r>
      <rPr>
        <rFont val="Arial"/>
        <color rgb="FF000000"/>
        <sz val="10.0"/>
      </rPr>
      <t xml:space="preserve">C - Tributos </t>
    </r>
    <r>
      <rPr>
        <rFont val="Arial"/>
        <color rgb="FFFF0000"/>
        <sz val="9.0"/>
      </rPr>
      <t>(Utilizar os percentuais de acordo com o regime tributário a que estiver sujeito)</t>
    </r>
  </si>
  <si>
    <t>Uniforme – Garçom</t>
  </si>
  <si>
    <t>Calça social oxford, 100% poliester, preta</t>
  </si>
  <si>
    <t>Camisa social de manga longa, na cor branca</t>
  </si>
  <si>
    <t>Blazer summer oxford, 100% poliester, preto</t>
  </si>
  <si>
    <t>Meia social</t>
  </si>
  <si>
    <t>Sapato social, preto</t>
  </si>
  <si>
    <t>Cinto em couro, preto</t>
  </si>
  <si>
    <t>Gravata borboleta, preta</t>
  </si>
  <si>
    <t>Fórum Trabalhista de Jaraguá do Sul</t>
  </si>
  <si>
    <r>
      <rPr>
        <rFont val="Arial"/>
        <color rgb="FF000000"/>
        <sz val="10.0"/>
      </rPr>
      <t>B - Férias e Adicional de Férias</t>
    </r>
    <r>
      <rPr>
        <rFont val="Arial"/>
        <color rgb="FFFF0000"/>
        <sz val="10.0"/>
      </rPr>
      <t xml:space="preserve"> </t>
    </r>
  </si>
  <si>
    <r>
      <rPr>
        <rFont val="Arial"/>
        <b/>
        <color rgb="FF000000"/>
        <sz val="10.0"/>
      </rPr>
      <t xml:space="preserve">2.2 - GPS, FGTS e outras contribuições </t>
    </r>
    <r>
      <rPr>
        <rFont val="Arial"/>
        <b/>
        <color rgb="FFFF0000"/>
        <sz val="10.0"/>
      </rPr>
      <t>(Incide sobre os Módulos 1 e 2.1)</t>
    </r>
  </si>
  <si>
    <r>
      <rPr>
        <rFont val="Arial"/>
        <color rgb="FF000000"/>
        <sz val="10.0"/>
      </rPr>
      <t>C - SAT</t>
    </r>
    <r>
      <rPr>
        <rFont val="Arial"/>
        <color rgb="FFFF0000"/>
        <sz val="10.0"/>
      </rPr>
      <t xml:space="preserve"> </t>
    </r>
    <r>
      <rPr>
        <rFont val="Arial"/>
        <color rgb="FFFF0000"/>
        <sz val="9.0"/>
      </rPr>
      <t>(Utilizar o RAT Ajustado conforme GFIP: RAT x FAP)</t>
    </r>
  </si>
  <si>
    <r>
      <rPr>
        <rFont val="Arial"/>
        <color rgb="FF000000"/>
        <sz val="10.0"/>
      </rPr>
      <t>C - Multa do FGTS e contribuições sociais sobre o Aviso Prévio Indenizado</t>
    </r>
    <r>
      <rPr>
        <rFont val="Arial"/>
        <color rgb="FFFF0000"/>
        <sz val="9.0"/>
      </rPr>
      <t xml:space="preserve"> </t>
    </r>
  </si>
  <si>
    <r>
      <rPr>
        <rFont val="Arial"/>
        <color rgb="FF000000"/>
        <sz val="10.0"/>
      </rPr>
      <t xml:space="preserve">C - Tributos </t>
    </r>
    <r>
      <rPr>
        <rFont val="Arial"/>
        <color rgb="FFFF0000"/>
        <sz val="9.0"/>
      </rPr>
      <t>(Utilizar os percentuais de acordo com o regime tributário a que estiver sujeito)</t>
    </r>
  </si>
  <si>
    <t>Vara do Trabalho de São Bento do Sul</t>
  </si>
  <si>
    <r>
      <rPr>
        <rFont val="Arial"/>
        <color rgb="FF000000"/>
        <sz val="10.0"/>
      </rPr>
      <t>B - Férias e Adicional de Férias</t>
    </r>
    <r>
      <rPr>
        <rFont val="Arial"/>
        <color rgb="FFFF0000"/>
        <sz val="10.0"/>
      </rPr>
      <t xml:space="preserve"> </t>
    </r>
  </si>
  <si>
    <r>
      <rPr>
        <rFont val="Arial"/>
        <b/>
        <color rgb="FF000000"/>
        <sz val="10.0"/>
      </rPr>
      <t xml:space="preserve">2.2 - GPS, FGTS e outras contribuições </t>
    </r>
    <r>
      <rPr>
        <rFont val="Arial"/>
        <b/>
        <color rgb="FFFF0000"/>
        <sz val="10.0"/>
      </rPr>
      <t>(Incide sobre os Módulos 1 e 2.1)</t>
    </r>
  </si>
  <si>
    <r>
      <rPr>
        <rFont val="Arial"/>
        <color rgb="FF000000"/>
        <sz val="10.0"/>
      </rPr>
      <t>C - SAT</t>
    </r>
    <r>
      <rPr>
        <rFont val="Arial"/>
        <color rgb="FFFF0000"/>
        <sz val="10.0"/>
      </rPr>
      <t xml:space="preserve"> </t>
    </r>
    <r>
      <rPr>
        <rFont val="Arial"/>
        <color rgb="FFFF0000"/>
        <sz val="9.0"/>
      </rPr>
      <t>(Utilizar o RAT Ajustado conforme GFIP: RAT x FAP)</t>
    </r>
  </si>
  <si>
    <r>
      <rPr>
        <rFont val="Arial"/>
        <color rgb="FF000000"/>
        <sz val="10.0"/>
      </rPr>
      <t>C - Multa do FGTS e contribuições sociais sobre o Aviso Prévio Indenizado</t>
    </r>
    <r>
      <rPr>
        <rFont val="Arial"/>
        <color rgb="FFFF0000"/>
        <sz val="9.0"/>
      </rPr>
      <t xml:space="preserve"> </t>
    </r>
  </si>
  <si>
    <r>
      <rPr>
        <rFont val="Arial"/>
        <color rgb="FF000000"/>
        <sz val="10.0"/>
      </rPr>
      <t xml:space="preserve">C - Tributos </t>
    </r>
    <r>
      <rPr>
        <rFont val="Arial"/>
        <color rgb="FFFF0000"/>
        <sz val="9.0"/>
      </rPr>
      <t>(Utilizar os percentuais de acordo com o regime tributário a que estiver sujeito)</t>
    </r>
  </si>
  <si>
    <t>Vara do Trabalho de Mafra</t>
  </si>
  <si>
    <r>
      <rPr>
        <rFont val="Arial"/>
        <color rgb="FF000000"/>
        <sz val="10.0"/>
      </rPr>
      <t>B - Férias e Adicional de Férias</t>
    </r>
    <r>
      <rPr>
        <rFont val="Arial"/>
        <color rgb="FFFF0000"/>
        <sz val="10.0"/>
      </rPr>
      <t xml:space="preserve"> </t>
    </r>
  </si>
  <si>
    <r>
      <rPr>
        <rFont val="Arial"/>
        <b/>
        <color rgb="FF000000"/>
        <sz val="10.0"/>
      </rPr>
      <t xml:space="preserve">2.2 - GPS, FGTS e outras contribuições </t>
    </r>
    <r>
      <rPr>
        <rFont val="Arial"/>
        <b/>
        <color rgb="FFFF0000"/>
        <sz val="10.0"/>
      </rPr>
      <t>(Incide sobre os Módulos 1 e 2.1)</t>
    </r>
  </si>
  <si>
    <r>
      <rPr>
        <rFont val="Arial"/>
        <color rgb="FF000000"/>
        <sz val="10.0"/>
      </rPr>
      <t>C - SAT</t>
    </r>
    <r>
      <rPr>
        <rFont val="Arial"/>
        <color rgb="FFFF0000"/>
        <sz val="10.0"/>
      </rPr>
      <t xml:space="preserve"> </t>
    </r>
    <r>
      <rPr>
        <rFont val="Arial"/>
        <color rgb="FFFF0000"/>
        <sz val="9.0"/>
      </rPr>
      <t>(Utilizar o RAT Ajustado conforme GFIP: RAT x FAP)</t>
    </r>
  </si>
  <si>
    <r>
      <rPr>
        <rFont val="Arial"/>
        <color rgb="FF000000"/>
        <sz val="10.0"/>
      </rPr>
      <t>C - Multa do FGTS e contribuições sociais sobre o Aviso Prévio Indenizado</t>
    </r>
    <r>
      <rPr>
        <rFont val="Arial"/>
        <color rgb="FFFF0000"/>
        <sz val="9.0"/>
      </rPr>
      <t xml:space="preserve"> </t>
    </r>
  </si>
  <si>
    <r>
      <rPr>
        <rFont val="Arial"/>
        <color rgb="FF000000"/>
        <sz val="10.0"/>
      </rPr>
      <t xml:space="preserve">C - Tributos </t>
    </r>
    <r>
      <rPr>
        <rFont val="Arial"/>
        <color rgb="FFFF0000"/>
        <sz val="9.0"/>
      </rPr>
      <t>(Utilizar os percentuais de acordo com o regime tributário a que estiver sujeito)</t>
    </r>
  </si>
  <si>
    <t>Vara do Trabalho de Canoinhas</t>
  </si>
  <si>
    <r>
      <rPr>
        <rFont val="Times New Roman"/>
        <color rgb="FF000000"/>
        <sz val="10.0"/>
      </rPr>
      <t>B - Férias e Adicional de Férias</t>
    </r>
    <r>
      <rPr>
        <rFont val="Times New Roman"/>
        <color rgb="FFFF0000"/>
        <sz val="10.0"/>
      </rPr>
      <t xml:space="preserve"> </t>
    </r>
  </si>
  <si>
    <r>
      <rPr>
        <rFont val="Times New Roman"/>
        <b/>
        <color rgb="FF000000"/>
        <sz val="10.0"/>
      </rPr>
      <t xml:space="preserve">2.2 - GPS, FGTS e outras contribuições </t>
    </r>
    <r>
      <rPr>
        <rFont val="Times New Roman"/>
        <b/>
        <color rgb="FFFF0000"/>
        <sz val="10.0"/>
      </rPr>
      <t>(Incide sobre os Módulos 1 e 2.1)</t>
    </r>
  </si>
  <si>
    <r>
      <rPr>
        <rFont val="Times New Roman"/>
        <color rgb="FF000000"/>
        <sz val="10.0"/>
      </rPr>
      <t>C - SAT</t>
    </r>
    <r>
      <rPr>
        <rFont val="Times New Roman"/>
        <color rgb="FFFF0000"/>
        <sz val="10.0"/>
      </rPr>
      <t xml:space="preserve"> </t>
    </r>
    <r>
      <rPr>
        <rFont val="Times New Roman"/>
        <color rgb="FFFF0000"/>
        <sz val="9.0"/>
      </rPr>
      <t>(Utilizar o RAT Ajustado conforme GFIP: RAT x FAP)</t>
    </r>
  </si>
  <si>
    <r>
      <rPr>
        <rFont val="Times New Roman"/>
        <color rgb="FF000000"/>
        <sz val="10.0"/>
      </rPr>
      <t>C - Multa do FGTS e contribuições sociais sobre o Aviso Prévio Indenizado</t>
    </r>
    <r>
      <rPr>
        <rFont val="Times New Roman"/>
        <color rgb="FFFF0000"/>
        <sz val="9.0"/>
      </rPr>
      <t xml:space="preserve"> </t>
    </r>
  </si>
  <si>
    <r>
      <rPr>
        <rFont val="Times New Roman"/>
        <color rgb="FF000000"/>
        <sz val="10.0"/>
      </rPr>
      <t xml:space="preserve">C - Tributos </t>
    </r>
    <r>
      <rPr>
        <rFont val="Times New Roman"/>
        <color rgb="FFFF0000"/>
        <sz val="9.0"/>
      </rPr>
      <t>(Utilizar os percentuais de acordo com o regime tributário a que estiver sujeito)</t>
    </r>
  </si>
  <si>
    <t>Fórum Trabalhista de Lages</t>
  </si>
  <si>
    <r>
      <rPr>
        <rFont val="Arial"/>
        <color rgb="FF000000"/>
        <sz val="10.0"/>
      </rPr>
      <t>B - Férias e Adicional de Férias</t>
    </r>
    <r>
      <rPr>
        <rFont val="Arial"/>
        <color rgb="FFFF0000"/>
        <sz val="10.0"/>
      </rPr>
      <t xml:space="preserve"> </t>
    </r>
  </si>
  <si>
    <r>
      <rPr>
        <rFont val="Arial"/>
        <b/>
        <color rgb="FF000000"/>
        <sz val="10.0"/>
      </rPr>
      <t xml:space="preserve">2.2 - GPS, FGTS e outras contribuições </t>
    </r>
    <r>
      <rPr>
        <rFont val="Arial"/>
        <b/>
        <color rgb="FFFF0000"/>
        <sz val="10.0"/>
      </rPr>
      <t>(Incide sobre os Módulos 1 e 2.1)</t>
    </r>
  </si>
  <si>
    <r>
      <rPr>
        <rFont val="Arial"/>
        <color rgb="FF000000"/>
        <sz val="10.0"/>
      </rPr>
      <t>C - SAT</t>
    </r>
    <r>
      <rPr>
        <rFont val="Arial"/>
        <color rgb="FFFF0000"/>
        <sz val="10.0"/>
      </rPr>
      <t xml:space="preserve"> </t>
    </r>
    <r>
      <rPr>
        <rFont val="Arial"/>
        <color rgb="FFFF0000"/>
        <sz val="9.0"/>
      </rPr>
      <t>(Utilizar o RAT Ajustado conforme GFIP: RAT x FAP)</t>
    </r>
  </si>
  <si>
    <r>
      <rPr>
        <rFont val="Arial"/>
        <color rgb="FF000000"/>
        <sz val="10.0"/>
      </rPr>
      <t>C - Multa do FGTS e contribuições sociais sobre o Aviso Prévio Indenizado</t>
    </r>
    <r>
      <rPr>
        <rFont val="Arial"/>
        <color rgb="FFFF0000"/>
        <sz val="9.0"/>
      </rPr>
      <t xml:space="preserve"> </t>
    </r>
  </si>
  <si>
    <r>
      <rPr>
        <rFont val="Arial"/>
        <color rgb="FF000000"/>
        <sz val="10.0"/>
      </rPr>
      <t xml:space="preserve">C - Tributos </t>
    </r>
    <r>
      <rPr>
        <rFont val="Arial"/>
        <color rgb="FFFF0000"/>
        <sz val="9.0"/>
      </rPr>
      <t>(Utilizar os percentuais de acordo com o regime tributário a que estiver sujeito)</t>
    </r>
  </si>
  <si>
    <t>Vara do Trabalho de Curitibanos</t>
  </si>
  <si>
    <r>
      <rPr>
        <rFont val="Arial"/>
        <color rgb="FF000000"/>
        <sz val="10.0"/>
      </rPr>
      <t>B - Férias e Adicional de Férias</t>
    </r>
    <r>
      <rPr>
        <rFont val="Arial"/>
        <color rgb="FFFF0000"/>
        <sz val="10.0"/>
      </rPr>
      <t xml:space="preserve"> </t>
    </r>
  </si>
  <si>
    <r>
      <rPr>
        <rFont val="Arial"/>
        <b/>
        <color rgb="FF000000"/>
        <sz val="10.0"/>
      </rPr>
      <t xml:space="preserve">2.2 - GPS, FGTS e outras contribuições </t>
    </r>
    <r>
      <rPr>
        <rFont val="Arial"/>
        <b/>
        <color rgb="FFFF0000"/>
        <sz val="10.0"/>
      </rPr>
      <t>(Incide sobre os Módulos 1 e 2.1)</t>
    </r>
  </si>
  <si>
    <r>
      <rPr>
        <rFont val="Arial"/>
        <color rgb="FF000000"/>
        <sz val="10.0"/>
      </rPr>
      <t>C - SAT</t>
    </r>
    <r>
      <rPr>
        <rFont val="Arial"/>
        <color rgb="FFFF0000"/>
        <sz val="10.0"/>
      </rPr>
      <t xml:space="preserve"> </t>
    </r>
    <r>
      <rPr>
        <rFont val="Arial"/>
        <color rgb="FFFF0000"/>
        <sz val="9.0"/>
      </rPr>
      <t>(Utilizar o RAT Ajustado conforme GFIP: RAT x FAP)</t>
    </r>
  </si>
  <si>
    <r>
      <rPr>
        <rFont val="Arial"/>
        <color rgb="FF000000"/>
        <sz val="10.0"/>
      </rPr>
      <t>C - Multa do FGTS e contribuições sociais sobre o Aviso Prévio Indenizado</t>
    </r>
    <r>
      <rPr>
        <rFont val="Arial"/>
        <color rgb="FFFF0000"/>
        <sz val="9.0"/>
      </rPr>
      <t xml:space="preserve"> </t>
    </r>
  </si>
  <si>
    <r>
      <rPr>
        <rFont val="Arial"/>
        <color rgb="FF000000"/>
        <sz val="10.0"/>
      </rPr>
      <t xml:space="preserve">C - Tributos </t>
    </r>
    <r>
      <rPr>
        <rFont val="Arial"/>
        <color rgb="FFFF0000"/>
        <sz val="9.0"/>
      </rPr>
      <t>(Utilizar os percentuais de acordo com o regime tributário a que estiver sujeito)</t>
    </r>
  </si>
  <si>
    <t>Vara do Trabalho de Fraiburgo</t>
  </si>
  <si>
    <r>
      <rPr>
        <rFont val="Arial"/>
        <color rgb="FF000000"/>
        <sz val="10.0"/>
      </rPr>
      <t>B - Férias e Adicional de Férias</t>
    </r>
    <r>
      <rPr>
        <rFont val="Arial"/>
        <color rgb="FFFF0000"/>
        <sz val="10.0"/>
      </rPr>
      <t xml:space="preserve"> </t>
    </r>
  </si>
  <si>
    <r>
      <rPr>
        <rFont val="Arial"/>
        <b/>
        <color rgb="FF000000"/>
        <sz val="10.0"/>
      </rPr>
      <t xml:space="preserve">2.2 - GPS, FGTS e outras contribuições </t>
    </r>
    <r>
      <rPr>
        <rFont val="Arial"/>
        <b/>
        <color rgb="FFFF0000"/>
        <sz val="10.0"/>
      </rPr>
      <t>(Incide sobre os Módulos 1 e 2.1)</t>
    </r>
  </si>
  <si>
    <r>
      <rPr>
        <rFont val="Arial"/>
        <color rgb="FF000000"/>
        <sz val="10.0"/>
      </rPr>
      <t>C - SAT</t>
    </r>
    <r>
      <rPr>
        <rFont val="Arial"/>
        <color rgb="FFFF0000"/>
        <sz val="10.0"/>
      </rPr>
      <t xml:space="preserve"> </t>
    </r>
    <r>
      <rPr>
        <rFont val="Arial"/>
        <color rgb="FFFF0000"/>
        <sz val="9.0"/>
      </rPr>
      <t>(Utilizar o RAT Ajustado conforme GFIP: RAT x FAP)</t>
    </r>
  </si>
  <si>
    <r>
      <rPr>
        <rFont val="Arial"/>
        <color rgb="FF000000"/>
        <sz val="10.0"/>
      </rPr>
      <t>C - Multa do FGTS e contribuições sociais sobre o Aviso Prévio Indenizado</t>
    </r>
    <r>
      <rPr>
        <rFont val="Arial"/>
        <color rgb="FFFF0000"/>
        <sz val="9.0"/>
      </rPr>
      <t xml:space="preserve"> </t>
    </r>
  </si>
  <si>
    <r>
      <rPr>
        <rFont val="Arial"/>
        <color rgb="FF000000"/>
        <sz val="10.0"/>
      </rPr>
      <t xml:space="preserve">C - Tributos </t>
    </r>
    <r>
      <rPr>
        <rFont val="Arial"/>
        <color rgb="FFFF0000"/>
        <sz val="9.0"/>
      </rPr>
      <t>(Utilizar os percentuais de acordo com o regime tributário a que estiver sujeito)</t>
    </r>
  </si>
  <si>
    <t>Vara do Trabalho de Caçador</t>
  </si>
  <si>
    <r>
      <rPr>
        <rFont val="Arial"/>
        <color rgb="FF000000"/>
        <sz val="10.0"/>
      </rPr>
      <t>B - Férias e Adicional de Férias</t>
    </r>
    <r>
      <rPr>
        <rFont val="Arial"/>
        <color rgb="FFFF0000"/>
        <sz val="10.0"/>
      </rPr>
      <t xml:space="preserve"> </t>
    </r>
  </si>
  <si>
    <r>
      <rPr>
        <rFont val="Arial"/>
        <b/>
        <color rgb="FF000000"/>
        <sz val="10.0"/>
      </rPr>
      <t xml:space="preserve">2.2 - GPS, FGTS e outras contribuições </t>
    </r>
    <r>
      <rPr>
        <rFont val="Arial"/>
        <b/>
        <color rgb="FFFF0000"/>
        <sz val="10.0"/>
      </rPr>
      <t>(Incide sobre os Módulos 1 e 2.1)</t>
    </r>
  </si>
  <si>
    <r>
      <rPr>
        <rFont val="Arial"/>
        <color rgb="FF000000"/>
        <sz val="10.0"/>
      </rPr>
      <t>C - SAT</t>
    </r>
    <r>
      <rPr>
        <rFont val="Arial"/>
        <color rgb="FFFF0000"/>
        <sz val="10.0"/>
      </rPr>
      <t xml:space="preserve"> </t>
    </r>
    <r>
      <rPr>
        <rFont val="Arial"/>
        <color rgb="FFFF0000"/>
        <sz val="9.0"/>
      </rPr>
      <t>(Utilizar o RAT Ajustado conforme GFIP: RAT x FAP)</t>
    </r>
  </si>
  <si>
    <r>
      <rPr>
        <rFont val="Arial"/>
        <color rgb="FF000000"/>
        <sz val="10.0"/>
      </rPr>
      <t>C - Multa do FGTS e contribuições sociais sobre o Aviso Prévio Indenizado</t>
    </r>
    <r>
      <rPr>
        <rFont val="Arial"/>
        <color rgb="FFFF0000"/>
        <sz val="9.0"/>
      </rPr>
      <t xml:space="preserve"> </t>
    </r>
  </si>
  <si>
    <r>
      <rPr>
        <rFont val="Arial"/>
        <color rgb="FF000000"/>
        <sz val="10.0"/>
      </rPr>
      <t xml:space="preserve">C - Tributos </t>
    </r>
    <r>
      <rPr>
        <rFont val="Arial"/>
        <color rgb="FFFF0000"/>
        <sz val="9.0"/>
      </rPr>
      <t>(Utilizar os percentuais de acordo com o regime tributário a que estiver sujeito)</t>
    </r>
  </si>
  <si>
    <t>Vara do Trabalho de Videira</t>
  </si>
  <si>
    <r>
      <rPr>
        <rFont val="Arial"/>
        <color rgb="FF000000"/>
        <sz val="10.0"/>
      </rPr>
      <t>B - Férias e Adicional de Férias</t>
    </r>
    <r>
      <rPr>
        <rFont val="Arial"/>
        <color rgb="FFFF0000"/>
        <sz val="10.0"/>
      </rPr>
      <t xml:space="preserve"> </t>
    </r>
  </si>
  <si>
    <r>
      <rPr>
        <rFont val="Arial"/>
        <b/>
        <color rgb="FF000000"/>
        <sz val="10.0"/>
      </rPr>
      <t xml:space="preserve">2.2 - GPS, FGTS e outras contribuições </t>
    </r>
    <r>
      <rPr>
        <rFont val="Arial"/>
        <b/>
        <color rgb="FFFF0000"/>
        <sz val="10.0"/>
      </rPr>
      <t>(Incide sobre os Módulos 1 e 2.1)</t>
    </r>
  </si>
  <si>
    <r>
      <rPr>
        <rFont val="Arial"/>
        <color rgb="FF000000"/>
        <sz val="10.0"/>
      </rPr>
      <t>C - SAT</t>
    </r>
    <r>
      <rPr>
        <rFont val="Arial"/>
        <color rgb="FFFF0000"/>
        <sz val="10.0"/>
      </rPr>
      <t xml:space="preserve"> </t>
    </r>
    <r>
      <rPr>
        <rFont val="Arial"/>
        <color rgb="FFFF0000"/>
        <sz val="9.0"/>
      </rPr>
      <t>(Utilizar o RAT Ajustado conforme GFIP: RAT x FAP)</t>
    </r>
  </si>
  <si>
    <r>
      <rPr>
        <rFont val="Arial"/>
        <color rgb="FF000000"/>
        <sz val="10.0"/>
      </rPr>
      <t>C - Multa do FGTS e contribuições sociais sobre o Aviso Prévio Indenizado</t>
    </r>
    <r>
      <rPr>
        <rFont val="Arial"/>
        <color rgb="FFFF0000"/>
        <sz val="9.0"/>
      </rPr>
      <t xml:space="preserve"> </t>
    </r>
  </si>
  <si>
    <r>
      <rPr>
        <rFont val="Arial"/>
        <color rgb="FF000000"/>
        <sz val="10.0"/>
      </rPr>
      <t xml:space="preserve">C - Tributos </t>
    </r>
    <r>
      <rPr>
        <rFont val="Arial"/>
        <color rgb="FFFF0000"/>
        <sz val="9.0"/>
      </rPr>
      <t>(Utilizar os percentuais de acordo com o regime tributário a que estiver sujeito)</t>
    </r>
  </si>
  <si>
    <t>Estimativa de consumo e custos – materiais, equipamentos e uniforme (SERVENTE) – Região do Vale do Itajaí</t>
  </si>
  <si>
    <t>Relação dos locais (Unidades Administrativas e Judiciárias)</t>
  </si>
  <si>
    <t>1 –2ª Vara do Trabalho de Blumenau</t>
  </si>
  <si>
    <t>6 – Fórum Trabalhista de Brusque</t>
  </si>
  <si>
    <t>2 –Segecem, 1ª, 3ª, 4ª VT's de Blumenau</t>
  </si>
  <si>
    <t>7 – Fórum Trabalhista de Rio do Sul</t>
  </si>
  <si>
    <t>3 – Fórum Trabalhista de Balneário Camboriú</t>
  </si>
  <si>
    <t>8 – Vara do Trabalho de Indaial</t>
  </si>
  <si>
    <t>4 – Fórum Trabalhista de Itajaí</t>
  </si>
  <si>
    <t>9– Vara do Trabalho de Timbó</t>
  </si>
  <si>
    <t>5 – Vara do Trabalho de Navegantes</t>
  </si>
  <si>
    <t>MATERIAIS DE LIMPEZA – SANEANTES DOMISSANITÁRIOS</t>
  </si>
  <si>
    <t>Região do Vale do Itajaí</t>
  </si>
  <si>
    <t>Periodicidade</t>
  </si>
  <si>
    <t>Valor unitário Médio
(F)</t>
  </si>
  <si>
    <t>Quantidade estimada por SERGE/SEMAP</t>
  </si>
  <si>
    <t>Quantidade total estimada por mês
(G)</t>
  </si>
  <si>
    <t xml:space="preserve">  Valor total       estimado         por mês             F X G</t>
  </si>
  <si>
    <t>LOCAIS</t>
  </si>
  <si>
    <t xml:space="preserve">ÁGUA SANITÁRIA (1.000 ML.) </t>
  </si>
  <si>
    <t>litro</t>
  </si>
  <si>
    <t>mês</t>
  </si>
  <si>
    <t>ÁLCOOL ETÍLICO HIDRATADO EM GEL,CONCENTRAÇÃO 70%</t>
  </si>
  <si>
    <t>500ml</t>
  </si>
  <si>
    <t>CERA IMPERMEABILIZANTE ACRÍLICA INCOLOR ALTO TRÂNSITO</t>
  </si>
  <si>
    <t>750 ml</t>
  </si>
  <si>
    <t xml:space="preserve">CERA LÍQUIDA ANTIDERRAPANTE VERMELHA </t>
  </si>
  <si>
    <t>750ml</t>
  </si>
  <si>
    <t xml:space="preserve">CERA LIQUIDA INCOLOR </t>
  </si>
  <si>
    <t>CLORO PARA LIMPEZA</t>
  </si>
  <si>
    <t>5 litros</t>
  </si>
  <si>
    <t>DESINFETANTE LIQUIDO PARA USO GERAL</t>
  </si>
  <si>
    <t>DETERGENTE LÍQUIDO CONCENTRADO</t>
  </si>
  <si>
    <t>500 ml</t>
  </si>
  <si>
    <t>ESPONJA DE AÇO ( 08 UNIDADES)</t>
  </si>
  <si>
    <t>pacote</t>
  </si>
  <si>
    <t xml:space="preserve">ESPONJA PARA LIMPEZA ( 110X75X20MM ) </t>
  </si>
  <si>
    <t xml:space="preserve">FLANELA PARA LIMPEZA ( 30 X 50 CM.) </t>
  </si>
  <si>
    <t xml:space="preserve">LIMPA VIDROS ( 500 ML.) </t>
  </si>
  <si>
    <t xml:space="preserve">LIMPADOR COM BRILHO ( 500ML ) </t>
  </si>
  <si>
    <t xml:space="preserve">LIMPADOR SPRAY PARA INOX - 400ML </t>
  </si>
  <si>
    <t>400 ml</t>
  </si>
  <si>
    <t xml:space="preserve">LUSTRA MOVEIS (200 ML.) </t>
  </si>
  <si>
    <t>200 ml</t>
  </si>
  <si>
    <t>PANO DE COPA (TAMANHO APROXIMADO 40CMX70CM)</t>
  </si>
  <si>
    <t xml:space="preserve">REMOVEDOR CERAS PISOS DE MADEIRA, CERÂMICOS, PAVIFLEX </t>
  </si>
  <si>
    <t xml:space="preserve">SABÃO EM PEDAÇO (Barra) </t>
  </si>
  <si>
    <t>200 gr</t>
  </si>
  <si>
    <t>SABÃO EM PO</t>
  </si>
  <si>
    <t>1 kg</t>
  </si>
  <si>
    <t>SACO DE ALGODÃO P/ LIMPEZA (PANO DE CHÃO)</t>
  </si>
  <si>
    <t xml:space="preserve">SAPONÁCEO LIQUIDO CREMOSO -  FRASCO PLÁSTICO </t>
  </si>
  <si>
    <t>300 ml</t>
  </si>
  <si>
    <t>VALOR TOTAL MENSAL MATERIAIS PARA LIMPEZA</t>
  </si>
  <si>
    <t>MATERIAIS DE LIMPEZA – COMPLEMENTARES</t>
  </si>
  <si>
    <t xml:space="preserve">PAPEL HIGIÊNICO 250 M, FOLHA DUPLA </t>
  </si>
  <si>
    <t>rolo</t>
  </si>
  <si>
    <t xml:space="preserve">PAPEL HIGIÊNICO ROLO COM 30 METROS - (ROLO) </t>
  </si>
  <si>
    <t xml:space="preserve">PAPEL TOALHA EM BOBINA </t>
  </si>
  <si>
    <t>bobina</t>
  </si>
  <si>
    <t>PAPEL TOALHA EM PACOTE  (20CM A 22,5CM X 22 A 23 CM)</t>
  </si>
  <si>
    <t>fardo (1.000 folhas)</t>
  </si>
  <si>
    <t>AROMATIZANTE DE AMBIENTES EM AEROSOL</t>
  </si>
  <si>
    <t>400ml</t>
  </si>
  <si>
    <t xml:space="preserve">SABONETE LIQUIDO EM BOMBONA </t>
  </si>
  <si>
    <t xml:space="preserve">SACO P/ LIXO - 20 LITROS - PCT 100 UNID </t>
  </si>
  <si>
    <t xml:space="preserve">SACO PARA LIXO 100 LITROS - 100 UNIDADES </t>
  </si>
  <si>
    <t xml:space="preserve">SACO PARA LIXO 50 LITROS - 100 UNIDADES </t>
  </si>
  <si>
    <t>UTENSÍLIOS PARA LIMPEZA</t>
  </si>
  <si>
    <t>Vida útil (em meses)</t>
  </si>
  <si>
    <t xml:space="preserve">Preço unitário  </t>
  </si>
  <si>
    <t>rodo base de plástico com 40 cm, cabo de madeira e borracha dupla</t>
  </si>
  <si>
    <t>UN</t>
  </si>
  <si>
    <t xml:space="preserve">vassoura de nylon com cabo </t>
  </si>
  <si>
    <t>escova de nylon para limpeza (oval 14 cm)</t>
  </si>
  <si>
    <t>balde plástico</t>
  </si>
  <si>
    <t>mangueira de jardim 50 metros, com esguicho e engate</t>
  </si>
  <si>
    <t>pá de lixo com tampa e cabo de madeira ou microfibra</t>
  </si>
  <si>
    <t>escova para vaso sanitário</t>
  </si>
  <si>
    <t>Extensão elétrica cabo pp 2x1 mm (Comprimento 30 Metros)</t>
  </si>
  <si>
    <t>conjunto mop pó 40 cm, com cabo de 120 cm</t>
  </si>
  <si>
    <t>KIT</t>
  </si>
  <si>
    <t>kit para limpeza de vidros, com extensor</t>
  </si>
  <si>
    <t>VALOR TOTAL DE UTENSÍLIOS  PARA LIMPEZA – Anual</t>
  </si>
  <si>
    <t>EQUIPAMENTOS</t>
  </si>
  <si>
    <t>Depreciação (em meses)</t>
  </si>
  <si>
    <t xml:space="preserve">Preço unitário </t>
  </si>
  <si>
    <t>aspirador de pó e líquido potência mínima 1.400W</t>
  </si>
  <si>
    <t>carrinho de metal ou plástico  para transporte de produtos de limpeza com bolsa e 3 prateleiras</t>
  </si>
  <si>
    <t>escada de alumínio, com 7 (sete) degraus</t>
  </si>
  <si>
    <t>enceradeira profissional com diâmetro de 35 cm</t>
  </si>
  <si>
    <t>lavadora de alta pressão  mínimo 1.500W</t>
  </si>
  <si>
    <t>VALOR TOTAL EQUIPAMENTOS PARA LIMPEZA</t>
  </si>
  <si>
    <t>Estimativa de consumo e custos – materiais, equipamentos e uniforme (SERVENTE) – Região Norte</t>
  </si>
  <si>
    <t>1 – Fórum Trabalhista de Joinville</t>
  </si>
  <si>
    <t>2 – Vara do Trabalho de Jaraguá do Sul</t>
  </si>
  <si>
    <t>3 –  Vara do Trabalho de São Bento do Sul</t>
  </si>
  <si>
    <t>4 – Vara do Trabalho de Mafra</t>
  </si>
  <si>
    <t>5 –  Vara do Trabalho de Canoinhas</t>
  </si>
  <si>
    <t>Região Norte</t>
  </si>
  <si>
    <t xml:space="preserve">LIMPA VIDROS </t>
  </si>
  <si>
    <t xml:space="preserve">LIMPADOR COM BRILHO </t>
  </si>
  <si>
    <t xml:space="preserve">LIMPADOR SPRAY PARA INOX </t>
  </si>
  <si>
    <t>LUSTRA MOVEIS</t>
  </si>
  <si>
    <t>REMOVEDOR CERAS PISOS DE MADEIRA, CERÂMICOS, PAVIFLEX</t>
  </si>
  <si>
    <t xml:space="preserve">SAPONACEO LIQUIDO CREMOSO -  FRASCO PLÁSTICO </t>
  </si>
  <si>
    <t>PAPEL HIGIÊNICO ROLO COM 30 METROS</t>
  </si>
  <si>
    <t>PAPEL TOALHA EM BOBINA (20 CM x 100M)</t>
  </si>
  <si>
    <t>SABONETE (peça)</t>
  </si>
  <si>
    <t>90 gr</t>
  </si>
  <si>
    <t xml:space="preserve">SACO P/ LIXO - 20 LITROS - PCT 100 UNIDADES </t>
  </si>
  <si>
    <t xml:space="preserve">SACO PARA LIXO 50 L - AZUL - PCT 100 UNIDADES </t>
  </si>
  <si>
    <t>Estimativa de consumo e custos – materiais, equipamentos e uniforme (SERVENTE) – Região do Planalto</t>
  </si>
  <si>
    <t>1 – Fórum Trabalhista de Lages</t>
  </si>
  <si>
    <t>2 – Vara do Trabalho de Curitibanos</t>
  </si>
  <si>
    <t>3 –  Vara do Trabalho de Fraiburgo</t>
  </si>
  <si>
    <t>4 – Vara do Trabalho de Caçador</t>
  </si>
  <si>
    <t>5 –  Vara do Trabalho de Videira</t>
  </si>
  <si>
    <t>Região do Planalto</t>
  </si>
  <si>
    <t>Estimativa de consumo e custos – materiais, equipamentos e uniforme  (SERVENTE) – Lote único englobando as 3 (três) regiões</t>
  </si>
  <si>
    <t>Relação das Regiões da execução contratual</t>
  </si>
  <si>
    <t>1 – Região do Vale do Itajaí - Blumenau, Balneário Camboriú, Itajaí, Navegantes, Brusque, Rio do Sul, Indaial e Timbó</t>
  </si>
  <si>
    <t>2 – Região Norte - Joinville, Jaraguá do Sul, São Bento do Sul, Mafra e Canoinhas</t>
  </si>
  <si>
    <t>3 – Região do Planalto - Lages, Curitibanos, Fraiburgo, Caçador e Videira</t>
  </si>
  <si>
    <t>Lote único</t>
  </si>
  <si>
    <t xml:space="preserve">  Valor total estimado por mês  F X G</t>
  </si>
  <si>
    <t>Regiões</t>
  </si>
  <si>
    <t xml:space="preserve">VALOR TOTAL MENSAL DE MATERIAL POR SERVENTE </t>
  </si>
  <si>
    <t>Valor total  estimado por mês  F X G</t>
  </si>
  <si>
    <t>Valor total estimado por mês   F X G</t>
  </si>
  <si>
    <t>balde plástico 10 litros</t>
  </si>
  <si>
    <t>escova para limpeza de vaso sanitário</t>
  </si>
  <si>
    <t>extensão elétrica cabo pp 2x1 mm (Comprimento 30 Metros)</t>
  </si>
  <si>
    <t>VALOR TOTAL UTENSÍLIOS PARA LIMPEZA – Mensal</t>
  </si>
  <si>
    <t xml:space="preserve">VALOR TOTAL MENSAL DE UTENSÍLIOS POR SERVENTE </t>
  </si>
  <si>
    <t>DEPRECIAÇÂO DE EQUIPAMENTOS</t>
  </si>
  <si>
    <t>CUSTO DE DEPRECIAÇÃO MENSAL</t>
  </si>
  <si>
    <t xml:space="preserve">CUSTO DE DEPRECIAÇÃO MENSAL POR SERVENTE </t>
  </si>
  <si>
    <t>Depreciação de Equipamentos: Para o cálculo do insumo Depreciação de Equipamentos, adotou-se vida útil de 5 anos e valor residual de 20%</t>
  </si>
  <si>
    <r>
      <rPr>
        <rFont val="Arial"/>
        <b/>
        <color rgb="FF000000"/>
        <sz val="10.0"/>
      </rPr>
      <t xml:space="preserve">Depreciação Mensal </t>
    </r>
    <r>
      <rPr>
        <rFont val="Arial"/>
        <b val="0"/>
        <color rgb="FF000000"/>
        <sz val="10.0"/>
      </rPr>
      <t>= Valor total dos equipamentos x (1,00-0,20)/(12x5)</t>
    </r>
  </si>
  <si>
    <t xml:space="preserve">Quadro Resumo </t>
  </si>
  <si>
    <t>Custo Anual</t>
  </si>
  <si>
    <t>Custo Mensal</t>
  </si>
  <si>
    <t>Custo Mensal por servente</t>
  </si>
  <si>
    <t>Materiais de limpeza - Saneantes Domissanitários</t>
  </si>
  <si>
    <t>Materiais de limpeza – Complementares</t>
  </si>
  <si>
    <t>Utensílios para limpeza</t>
  </si>
  <si>
    <t>VALOR TOTAL – Materiais e utensílios de limpeza</t>
  </si>
  <si>
    <t>Equipamentos (Depreciação)</t>
  </si>
  <si>
    <t xml:space="preserve">VALOR TOTAL - Uniformes </t>
  </si>
  <si>
    <t>TOTAIS</t>
  </si>
  <si>
    <t>Uniforme/EPI para o posto de serviço de servente de limpeza</t>
  </si>
  <si>
    <t>Unidade de medida</t>
  </si>
  <si>
    <t>Quantidade anual</t>
  </si>
  <si>
    <t>Luva, na cor azul, para limpeza em borracha de látex natural, com revestimento interno, reforçada, com superfície externa antiderrapante. Deverá estar em conformidade com as normas da ABNT NBR 13.393 (EPI)</t>
  </si>
  <si>
    <t>24 (2 pares por mês)</t>
  </si>
  <si>
    <t>Luva, na cor amarela, para limpeza em borracha de látex natural, com revestimento interno, reforçada, com superfície externa antiderrapante. Deverá estar em conformidade com as normas da ABNT NBR 13.393 (EPI)</t>
  </si>
  <si>
    <t>Bota de borracha/PVC, cano médio, antiderrapante, impermeável (EPI)</t>
  </si>
  <si>
    <t>Calça comprida em gabardine com elástico, cordão e bolsos chapados frontais</t>
  </si>
  <si>
    <t>Camiseta malha fria, de manga curta, com logomarca e nome da contratada</t>
  </si>
  <si>
    <t>Camiseta malha fria, de manga longa, com logomarca e nome da contratada</t>
  </si>
  <si>
    <t>Moletom de manga longa com a logomarca e nome da contratada visível</t>
  </si>
  <si>
    <t>Meia em algodão, tipo soquete</t>
  </si>
  <si>
    <t>Calçado fechado de couro, solado baixo, antiderrapante e com palmilha antibacteriana</t>
  </si>
  <si>
    <t xml:space="preserve">    Valor estimado da contratação – Serviços de limpeza e conservação - TRT/SC</t>
  </si>
  <si>
    <t>Locais</t>
  </si>
  <si>
    <t>Posto de Serviço</t>
  </si>
  <si>
    <t>Quantidade</t>
  </si>
  <si>
    <t>Valor Unitário</t>
  </si>
  <si>
    <t>Valor Mensal</t>
  </si>
  <si>
    <t>Total Anual</t>
  </si>
  <si>
    <t>2ª VT de Blumenau</t>
  </si>
  <si>
    <r>
      <rPr>
        <rFont val="Arial"/>
        <color rgb="FF000000"/>
        <sz val="11.0"/>
      </rPr>
      <t xml:space="preserve">Manutenção mensal de pátio com jardim - </t>
    </r>
    <r>
      <rPr>
        <rFont val="Arial"/>
        <b/>
        <color rgb="FF000000"/>
        <sz val="11.0"/>
      </rPr>
      <t>677,00 m²</t>
    </r>
  </si>
  <si>
    <t>Subtotal =&gt;</t>
  </si>
  <si>
    <t>Total Blumenau =&gt;</t>
  </si>
  <si>
    <t>Fórum Trabalhista de</t>
  </si>
  <si>
    <t>Balneário Camboriú</t>
  </si>
  <si>
    <r>
      <rPr>
        <rFont val="Arial"/>
        <color rgb="FF000000"/>
        <sz val="11.0"/>
      </rPr>
      <t xml:space="preserve">Limpeza mensal de vidros, esquadrias e fachada – </t>
    </r>
    <r>
      <rPr>
        <rFont val="Arial"/>
        <b/>
        <color rgb="FF000000"/>
        <sz val="12.0"/>
      </rPr>
      <t>308,40 m²</t>
    </r>
  </si>
  <si>
    <r>
      <rPr>
        <rFont val="Arial"/>
        <color rgb="FF000000"/>
        <sz val="11.0"/>
      </rPr>
      <t xml:space="preserve">Manutenção mensal de pátio sem jardim – </t>
    </r>
    <r>
      <rPr>
        <rFont val="Arial"/>
        <b/>
        <color rgb="FF000000"/>
        <sz val="11.0"/>
      </rPr>
      <t>750,00 m²</t>
    </r>
  </si>
  <si>
    <t>Total Balneário Camboriú =&gt;</t>
  </si>
  <si>
    <t>Fórum Trabalhista</t>
  </si>
  <si>
    <t>de Itajaí</t>
  </si>
  <si>
    <r>
      <rPr>
        <rFont val="Arial"/>
        <color rgb="FF000000"/>
        <sz val="11.0"/>
      </rPr>
      <t>Limpeza mensal de vidros, esquadrias e fachada –</t>
    </r>
    <r>
      <rPr>
        <rFont val="Arial"/>
        <b/>
        <color rgb="FF000000"/>
        <sz val="12.0"/>
      </rPr>
      <t xml:space="preserve"> 173,88 m²</t>
    </r>
  </si>
  <si>
    <r>
      <rPr>
        <rFont val="Arial"/>
        <color rgb="FF000000"/>
        <sz val="11.0"/>
      </rPr>
      <t xml:space="preserve">Manutenção mensal de pátio com jardim – </t>
    </r>
    <r>
      <rPr>
        <rFont val="Arial"/>
        <b/>
        <color rgb="FF000000"/>
        <sz val="11.0"/>
      </rPr>
      <t>513,00 m²</t>
    </r>
  </si>
  <si>
    <t>Total Itajaí =&gt;</t>
  </si>
  <si>
    <t>Vara do Trabalho</t>
  </si>
  <si>
    <t>de Navegantes</t>
  </si>
  <si>
    <r>
      <rPr>
        <rFont val="Arial"/>
        <color rgb="FF000000"/>
        <sz val="11.0"/>
      </rPr>
      <t>Limpeza mensal de vidros, esquadrias e fachada –</t>
    </r>
    <r>
      <rPr>
        <rFont val="Arial"/>
        <b/>
        <color rgb="FF000000"/>
        <sz val="12.0"/>
      </rPr>
      <t xml:space="preserve"> 66,56 m²</t>
    </r>
  </si>
  <si>
    <r>
      <rPr>
        <rFont val="Arial"/>
        <color rgb="FF000000"/>
        <sz val="11.0"/>
      </rPr>
      <t xml:space="preserve">Manutenção mensal de pátio com jardim – </t>
    </r>
    <r>
      <rPr>
        <rFont val="Arial"/>
        <b/>
        <color rgb="FF000000"/>
        <sz val="11.0"/>
      </rPr>
      <t>145,80 m²</t>
    </r>
  </si>
  <si>
    <t>Total Navegantes =&gt;</t>
  </si>
  <si>
    <t>de Brusque</t>
  </si>
  <si>
    <r>
      <rPr>
        <rFont val="Arial"/>
        <color rgb="FF000000"/>
        <sz val="11.0"/>
      </rPr>
      <t>Limpeza mensal de vidros, esquadrias e fachada –</t>
    </r>
    <r>
      <rPr>
        <rFont val="Arial"/>
        <b/>
        <color rgb="FF000000"/>
        <sz val="12.0"/>
      </rPr>
      <t xml:space="preserve"> 168,18 m²</t>
    </r>
  </si>
  <si>
    <r>
      <rPr>
        <rFont val="Arial"/>
        <color rgb="FF000000"/>
        <sz val="11.0"/>
      </rPr>
      <t xml:space="preserve">Manutenção mensal de pátio com jardim – </t>
    </r>
    <r>
      <rPr>
        <rFont val="Arial"/>
        <b/>
        <color rgb="FF000000"/>
        <sz val="11.0"/>
      </rPr>
      <t>245,22 m²</t>
    </r>
  </si>
  <si>
    <t>Total Brusque =&gt;</t>
  </si>
  <si>
    <t>Rio do Sul</t>
  </si>
  <si>
    <r>
      <rPr>
        <rFont val="Arial"/>
        <color rgb="FF000000"/>
        <sz val="11.0"/>
      </rPr>
      <t>Limpeza mensal de vidros, esquadrias e fachada –</t>
    </r>
    <r>
      <rPr>
        <rFont val="Arial"/>
        <b/>
        <color rgb="FF000000"/>
        <sz val="12.0"/>
      </rPr>
      <t xml:space="preserve"> 236,42 m²</t>
    </r>
  </si>
  <si>
    <r>
      <rPr>
        <rFont val="Arial"/>
        <color rgb="FF000000"/>
        <sz val="11.0"/>
      </rPr>
      <t xml:space="preserve">Manutenção mensal de pátio com jardim – </t>
    </r>
    <r>
      <rPr>
        <rFont val="Arial"/>
        <b/>
        <color rgb="FF000000"/>
        <sz val="11.0"/>
      </rPr>
      <t>7.258,00 m²</t>
    </r>
  </si>
  <si>
    <t>Total Rio do Sul =&gt;</t>
  </si>
  <si>
    <t>de Indaial</t>
  </si>
  <si>
    <r>
      <rPr>
        <rFont val="Arial"/>
        <color rgb="FF000000"/>
        <sz val="11.0"/>
      </rPr>
      <t>Limpeza mensal de vidros, esquadrias e fachada –</t>
    </r>
    <r>
      <rPr>
        <rFont val="Arial"/>
        <b/>
        <color rgb="FF000000"/>
        <sz val="12.0"/>
      </rPr>
      <t xml:space="preserve"> 57,44 m²</t>
    </r>
  </si>
  <si>
    <r>
      <rPr>
        <rFont val="Arial"/>
        <color rgb="FF000000"/>
        <sz val="11.0"/>
      </rPr>
      <t xml:space="preserve">Manutenção mensal de pátio com jardim – </t>
    </r>
    <r>
      <rPr>
        <rFont val="Arial"/>
        <b/>
        <color rgb="FF000000"/>
        <sz val="11.0"/>
      </rPr>
      <t>743,00 m²</t>
    </r>
  </si>
  <si>
    <t>Total Indaial =&gt;</t>
  </si>
  <si>
    <t>de Timbó</t>
  </si>
  <si>
    <r>
      <rPr>
        <rFont val="Arial"/>
        <color rgb="FF000000"/>
        <sz val="11.0"/>
      </rPr>
      <t>Limpeza mensal de vidros, esquadrias e fachada –</t>
    </r>
    <r>
      <rPr>
        <rFont val="Arial"/>
        <b/>
        <color rgb="FF000000"/>
        <sz val="12.0"/>
      </rPr>
      <t xml:space="preserve"> 460,00 m²</t>
    </r>
  </si>
  <si>
    <r>
      <rPr>
        <rFont val="Arial"/>
        <color rgb="FF000000"/>
        <sz val="11.0"/>
      </rPr>
      <t xml:space="preserve">Manutenção mensal de pátio com jardim – </t>
    </r>
    <r>
      <rPr>
        <rFont val="Arial"/>
        <b/>
        <color rgb="FF000000"/>
        <sz val="11.0"/>
      </rPr>
      <t>194,00 m²</t>
    </r>
  </si>
  <si>
    <t>Total Timbó =&gt;</t>
  </si>
  <si>
    <t>de</t>
  </si>
  <si>
    <t>Joinville</t>
  </si>
  <si>
    <r>
      <rPr>
        <rFont val="Arial"/>
        <color rgb="FF000000"/>
        <sz val="11.0"/>
      </rPr>
      <t xml:space="preserve">Manutenção mensal de floreiras – </t>
    </r>
    <r>
      <rPr>
        <rFont val="Arial"/>
        <b/>
        <color rgb="FF000000"/>
        <sz val="11.0"/>
      </rPr>
      <t>12,50 m²</t>
    </r>
  </si>
  <si>
    <t>Total Joinville =&gt;</t>
  </si>
  <si>
    <t>Total Jaraguá do Sul =&gt;</t>
  </si>
  <si>
    <r>
      <rPr>
        <rFont val="Arial"/>
        <color rgb="FF000000"/>
        <sz val="11.0"/>
      </rPr>
      <t>Limpeza mensal de vidros, esquadrias e fachada –</t>
    </r>
    <r>
      <rPr>
        <rFont val="Arial"/>
        <b/>
        <color rgb="FF000000"/>
        <sz val="12.0"/>
      </rPr>
      <t xml:space="preserve"> 86,46 m²</t>
    </r>
  </si>
  <si>
    <t>São Bento do Sul</t>
  </si>
  <si>
    <r>
      <rPr>
        <rFont val="Arial"/>
        <color rgb="FF000000"/>
        <sz val="11.0"/>
      </rPr>
      <t xml:space="preserve">Manutenção mensal de pátio sem jardim – </t>
    </r>
    <r>
      <rPr>
        <rFont val="Arial"/>
        <b/>
        <color rgb="FF000000"/>
        <sz val="11.0"/>
      </rPr>
      <t>2.860 m²</t>
    </r>
  </si>
  <si>
    <t>Total São Bento do Sul =&gt;</t>
  </si>
  <si>
    <r>
      <rPr>
        <rFont val="Arial"/>
        <color rgb="FF000000"/>
        <sz val="11.0"/>
      </rPr>
      <t>Limpeza mensal de vidros, esquadrias e fachada –</t>
    </r>
    <r>
      <rPr>
        <rFont val="Arial"/>
        <b/>
        <color rgb="FF000000"/>
        <sz val="12.0"/>
      </rPr>
      <t xml:space="preserve"> 71,41 m²</t>
    </r>
  </si>
  <si>
    <t xml:space="preserve"> Mafra</t>
  </si>
  <si>
    <r>
      <rPr>
        <rFont val="Arial"/>
        <color rgb="FF000000"/>
        <sz val="11.0"/>
      </rPr>
      <t xml:space="preserve">Manutenção mensal de pátio com jardim - </t>
    </r>
    <r>
      <rPr>
        <rFont val="Arial"/>
        <b/>
        <color rgb="FF000000"/>
        <sz val="11.0"/>
      </rPr>
      <t>400 m²</t>
    </r>
  </si>
  <si>
    <t>Total Mafra =&gt;</t>
  </si>
  <si>
    <r>
      <rPr>
        <rFont val="Arial"/>
        <color rgb="FF000000"/>
        <sz val="11.0"/>
      </rPr>
      <t>Limpeza mensal de vidros, esquadrias e fachada –</t>
    </r>
    <r>
      <rPr>
        <rFont val="Arial"/>
        <b/>
        <color rgb="FF000000"/>
        <sz val="12.0"/>
      </rPr>
      <t xml:space="preserve"> 134,52 m²</t>
    </r>
  </si>
  <si>
    <t>Canoinhas</t>
  </si>
  <si>
    <r>
      <rPr>
        <rFont val="Arial"/>
        <color rgb="FF000000"/>
        <sz val="11.0"/>
      </rPr>
      <t xml:space="preserve">Manutenção mensal de pátio com jardim - </t>
    </r>
    <r>
      <rPr>
        <rFont val="Arial"/>
        <b/>
        <color rgb="FF000000"/>
        <sz val="11.0"/>
      </rPr>
      <t>309,19 m²</t>
    </r>
  </si>
  <si>
    <t>Total Canoinhas =&gt;</t>
  </si>
  <si>
    <r>
      <rPr>
        <rFont val="Arial"/>
        <color rgb="FF000000"/>
        <sz val="12.0"/>
      </rPr>
      <t>Limpeza mensal de vidros, esquadrias e fachada –</t>
    </r>
    <r>
      <rPr>
        <rFont val="Arial"/>
        <b/>
        <color rgb="FF000000"/>
        <sz val="12.0"/>
      </rPr>
      <t xml:space="preserve"> 173,19 m²</t>
    </r>
  </si>
  <si>
    <t>Lages</t>
  </si>
  <si>
    <r>
      <rPr>
        <rFont val="Arial"/>
        <color rgb="FF000000"/>
        <sz val="11.0"/>
      </rPr>
      <t>Manutenção mensal de pátio com jardim -</t>
    </r>
    <r>
      <rPr>
        <rFont val="Arial"/>
        <b/>
        <color rgb="FF000000"/>
        <sz val="11.0"/>
      </rPr>
      <t xml:space="preserve"> 824 m²</t>
    </r>
  </si>
  <si>
    <t>Total Lages =&gt;</t>
  </si>
  <si>
    <r>
      <rPr>
        <rFont val="Arial"/>
        <color rgb="FF000000"/>
        <sz val="11.0"/>
      </rPr>
      <t>Limpeza mensal de vidros, esquadrias e fachada –</t>
    </r>
    <r>
      <rPr>
        <rFont val="Arial"/>
        <b/>
        <color rgb="FF000000"/>
        <sz val="12.0"/>
      </rPr>
      <t xml:space="preserve"> 55,22 m²</t>
    </r>
  </si>
  <si>
    <t>Curitibanos</t>
  </si>
  <si>
    <r>
      <rPr>
        <rFont val="Arial"/>
        <color rgb="FF000000"/>
        <sz val="11.0"/>
      </rPr>
      <t xml:space="preserve">Manutenção mensal de pátio com jardim – </t>
    </r>
    <r>
      <rPr>
        <rFont val="Arial"/>
        <b/>
        <color rgb="FF000000"/>
        <sz val="11.0"/>
      </rPr>
      <t>3.067,83 m²</t>
    </r>
  </si>
  <si>
    <t>Total Curitibanos =&gt;</t>
  </si>
  <si>
    <r>
      <rPr>
        <rFont val="Arial"/>
        <color rgb="FF000000"/>
        <sz val="11.0"/>
      </rPr>
      <t>Limpeza mensal de vidros, esquadrias e fachada –</t>
    </r>
    <r>
      <rPr>
        <rFont val="Arial"/>
        <b/>
        <color rgb="FF000000"/>
        <sz val="12.0"/>
      </rPr>
      <t xml:space="preserve"> 51,98 m²</t>
    </r>
  </si>
  <si>
    <t>Fraiburgo</t>
  </si>
  <si>
    <r>
      <rPr>
        <rFont val="Arial"/>
        <color rgb="FF000000"/>
        <sz val="11.0"/>
      </rPr>
      <t xml:space="preserve">Manutenção mensal de pátio com jardim – </t>
    </r>
    <r>
      <rPr>
        <rFont val="Arial"/>
        <b/>
        <color rgb="FF000000"/>
        <sz val="11.0"/>
      </rPr>
      <t>743 m²</t>
    </r>
  </si>
  <si>
    <t>Total Fraiburgo =&gt;</t>
  </si>
  <si>
    <r>
      <rPr>
        <rFont val="Arial"/>
        <color rgb="FF000000"/>
        <sz val="11.0"/>
      </rPr>
      <t>Limpeza mensal de vidros, esquadrias e fachada –</t>
    </r>
    <r>
      <rPr>
        <rFont val="Arial"/>
        <b/>
        <color rgb="FF000000"/>
        <sz val="12.0"/>
      </rPr>
      <t xml:space="preserve"> 87,92 m²</t>
    </r>
  </si>
  <si>
    <t>Caçador</t>
  </si>
  <si>
    <r>
      <rPr>
        <rFont val="Arial"/>
        <color rgb="FF000000"/>
        <sz val="11.0"/>
      </rPr>
      <t xml:space="preserve">Manutenção mensal de pátio com jardim – </t>
    </r>
    <r>
      <rPr>
        <rFont val="Arial"/>
        <b/>
        <color rgb="FF000000"/>
        <sz val="11.0"/>
      </rPr>
      <t>340 m²</t>
    </r>
  </si>
  <si>
    <t>Total Caçador =&gt;</t>
  </si>
  <si>
    <r>
      <rPr>
        <rFont val="Arial"/>
        <color rgb="FF000000"/>
        <sz val="11.0"/>
      </rPr>
      <t>Limpeza mensal de vidros, esquadrias e fachada –</t>
    </r>
    <r>
      <rPr>
        <rFont val="Arial"/>
        <b/>
        <color rgb="FF000000"/>
        <sz val="12.0"/>
      </rPr>
      <t xml:space="preserve"> 54 m²</t>
    </r>
  </si>
  <si>
    <t>Videira</t>
  </si>
  <si>
    <r>
      <rPr>
        <rFont val="Arial"/>
        <color rgb="FF000000"/>
        <sz val="11.0"/>
      </rPr>
      <t xml:space="preserve">Manutenção mensal de pátio com jardim – </t>
    </r>
    <r>
      <rPr>
        <rFont val="Arial"/>
        <b/>
        <color rgb="FF000000"/>
        <sz val="11.0"/>
      </rPr>
      <t>651 m²</t>
    </r>
  </si>
  <si>
    <t>Total Videira =&gt;</t>
  </si>
  <si>
    <t>TOTAL  =&gt;</t>
  </si>
  <si>
    <t>Descrição Global dos Serviços</t>
  </si>
  <si>
    <t>37 (trinta e sete) postos de serventes – 6 (seis) horas diárias</t>
  </si>
  <si>
    <t>1 (um) posto de garçom – 6 (seis) horas diárias</t>
  </si>
  <si>
    <t>2 (dois) postos de recepcionista – 6 (seis) horas diárias</t>
  </si>
  <si>
    <t>Serviços realizados por equipe específica</t>
  </si>
  <si>
    <t>Total annual</t>
  </si>
  <si>
    <t>Limpeza mensal de vidros, esquadrias e fachada, em  15 (quinze) localidades</t>
  </si>
  <si>
    <t>Manutenção mensal de  floreiras, em 1 (uma) localidade</t>
  </si>
  <si>
    <t>Manutenção mensal de pátios sem jardim, em 2 (duas) localidades</t>
  </si>
  <si>
    <t>Manutenção mensal de pátios com jardim, em 14 (catorze) localidades</t>
  </si>
  <si>
    <t>TOTAL =&gt;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</si>
</sst>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7">
    <numFmt numFmtId="164" formatCode="&quot; R$ &quot;#,##0.00\ ;&quot;-R$ &quot;#,##0.00\ ;&quot; R$ -&quot;#\ ;@\ "/>
    <numFmt numFmtId="165" formatCode="D/M/YYYY"/>
    <numFmt numFmtId="166" formatCode="#,##0.00\ ;\(#,##0.00\)"/>
    <numFmt numFmtId="167" formatCode="#,##0.00\ ;\(#,##0.00\);\-#\ ;@\ "/>
    <numFmt numFmtId="168" formatCode="&quot;R$ &quot;#,##0.00"/>
    <numFmt numFmtId="169" formatCode="#,##0.00\ ;\-#,##0.00\ ;\-#\ ;@\ "/>
    <numFmt numFmtId="170" formatCode="&quot;R$ &quot;#,##0.00\ ;[RED]&quot;(R$ &quot;#,##0.00\)"/>
    <numFmt numFmtId="171" formatCode="0.000%"/>
    <numFmt numFmtId="172" formatCode="0.0000"/>
    <numFmt numFmtId="173" formatCode="#,##0.0000"/>
    <numFmt numFmtId="174" formatCode="#,##0.0000\ ;\(#,##0.0000\);\-#\ ;@\ "/>
    <numFmt numFmtId="175" formatCode="#,##0.0000000\ ;\(#,##0.0000000\);\-#\ ;@\ "/>
    <numFmt numFmtId="176" formatCode="&quot;R$&quot;#,##0.00"/>
    <numFmt numFmtId="177" formatCode="[$R$-416]\ #,##0.00;[RED]\-[$R$-416]\ #,##0.00"/>
    <numFmt numFmtId="178" formatCode="#,##0.0"/>
    <numFmt numFmtId="179" formatCode="0.0"/>
    <numFmt numFmtId="180" formatCode="[$R$ -416]#,##0.00"/>
  </numFmts>
  <fonts count="27">
    <font>
      <sz val="11.0"/>
      <color rgb="FF000000"/>
      <name val="Calibri"/>
    </font>
    <font>
      <b/>
      <sz val="18.0"/>
      <color rgb="FF000000"/>
      <name val="Arial"/>
    </font>
    <font/>
    <font>
      <b/>
      <sz val="16.0"/>
      <color rgb="FF000000"/>
      <name val="Arial"/>
    </font>
    <font>
      <b/>
      <sz val="10.0"/>
      <color rgb="FF000000"/>
      <name val="Arial"/>
    </font>
    <font>
      <sz val="10.0"/>
      <color rgb="FF000000"/>
      <name val="Arial"/>
    </font>
    <font>
      <sz val="11.0"/>
      <color rgb="FF000000"/>
      <name val="Arial"/>
    </font>
    <font>
      <b/>
      <sz val="11.0"/>
      <color rgb="FF000000"/>
      <name val="Arial"/>
    </font>
    <font>
      <sz val="10.0"/>
      <color rgb="FF000080"/>
      <name val="Arial"/>
    </font>
    <font>
      <sz val="10.0"/>
      <color rgb="FF339966"/>
      <name val="Arial"/>
    </font>
    <font>
      <sz val="11.0"/>
      <color rgb="FF339966"/>
      <name val="Arial"/>
    </font>
    <font>
      <sz val="10.0"/>
      <color rgb="FF333333"/>
      <name val="Arial"/>
    </font>
    <font>
      <sz val="10.0"/>
      <color rgb="FF808080"/>
      <name val="Arial"/>
    </font>
    <font>
      <b/>
      <sz val="10.0"/>
      <color rgb="FF7F7F7F"/>
      <name val="Arial"/>
    </font>
    <font>
      <sz val="10.0"/>
      <color rgb="FF000000"/>
      <name val="Calibri"/>
    </font>
    <font>
      <sz val="9.0"/>
      <color rgb="FF000000"/>
      <name val="Arial"/>
    </font>
    <font>
      <b/>
      <sz val="9.0"/>
      <color rgb="FF000000"/>
      <name val="Arial"/>
    </font>
    <font>
      <sz val="10.0"/>
      <color theme="1"/>
      <name val="Arial"/>
    </font>
    <font>
      <color theme="1"/>
      <name val="Arial"/>
    </font>
    <font>
      <sz val="10.0"/>
      <color rgb="FF000000"/>
      <name val="Times New Roman"/>
    </font>
    <font>
      <b/>
      <sz val="10.0"/>
      <color rgb="FF000000"/>
      <name val="Times New Roman"/>
    </font>
    <font>
      <b/>
      <sz val="16.0"/>
      <color rgb="FF000000"/>
      <name val="Calibri"/>
    </font>
    <font>
      <b/>
      <sz val="14.0"/>
      <color rgb="FF000000"/>
      <name val="Calibri"/>
    </font>
    <font>
      <b/>
      <sz val="12.0"/>
      <color rgb="FF000000"/>
      <name val="Calibri"/>
    </font>
    <font>
      <b/>
      <sz val="14.0"/>
      <color rgb="FF000000"/>
      <name val="Arial1"/>
    </font>
    <font>
      <b/>
      <sz val="12.0"/>
      <color rgb="FF000000"/>
      <name val="Arial"/>
    </font>
    <font>
      <sz val="12.0"/>
      <color rgb="FF000000"/>
      <name val="Arial"/>
    </font>
  </fonts>
  <fills count="16">
    <fill>
      <patternFill patternType="none"/>
    </fill>
    <fill>
      <patternFill patternType="lightGray"/>
    </fill>
    <fill>
      <patternFill patternType="solid">
        <fgColor rgb="FFEEEEEE"/>
        <bgColor rgb="FFEEEEEE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E0FFFF"/>
        <bgColor rgb="FFE0FFFF"/>
      </patternFill>
    </fill>
    <fill>
      <patternFill patternType="solid">
        <fgColor rgb="FFFFCC99"/>
        <bgColor rgb="FFFFCC99"/>
      </patternFill>
    </fill>
    <fill>
      <patternFill patternType="solid">
        <fgColor rgb="FFCCF4C6"/>
        <bgColor rgb="FFCCF4C6"/>
      </patternFill>
    </fill>
    <fill>
      <patternFill patternType="solid">
        <fgColor rgb="FFCCFFFF"/>
        <bgColor rgb="FFCCFFFF"/>
      </patternFill>
    </fill>
    <fill>
      <patternFill patternType="solid">
        <fgColor rgb="FFDDDDDD"/>
        <bgColor rgb="FFDDDDDD"/>
      </patternFill>
    </fill>
    <fill>
      <patternFill patternType="solid">
        <fgColor rgb="FFEFEFEF"/>
        <bgColor rgb="FFEFEFEF"/>
      </patternFill>
    </fill>
    <fill>
      <patternFill patternType="solid">
        <fgColor rgb="FFE6E6E6"/>
        <bgColor rgb="FFE6E6E6"/>
      </patternFill>
    </fill>
    <fill>
      <patternFill patternType="solid">
        <fgColor rgb="FFF3F3F3"/>
        <bgColor rgb="FFF3F3F3"/>
      </patternFill>
    </fill>
    <fill>
      <patternFill patternType="solid">
        <fgColor rgb="FFF9CFB5"/>
        <bgColor rgb="FFF9CFB5"/>
      </patternFill>
    </fill>
    <fill>
      <patternFill patternType="solid">
        <fgColor theme="0"/>
        <bgColor theme="0"/>
      </patternFill>
    </fill>
  </fills>
  <borders count="3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/>
      <right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1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0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readingOrder="0" shrinkToFit="0" vertical="center" wrapText="0"/>
    </xf>
    <xf borderId="1" fillId="3" fontId="4" numFmtId="0" xfId="0" applyAlignment="1" applyBorder="1" applyFill="1" applyFont="1">
      <alignment horizontal="left" shrinkToFit="0" vertical="center" wrapText="0"/>
    </xf>
    <xf borderId="1" fillId="2" fontId="5" numFmtId="0" xfId="0" applyAlignment="1" applyBorder="1" applyFont="1">
      <alignment shrinkToFit="0" vertical="center" wrapText="0"/>
    </xf>
    <xf borderId="1" fillId="2" fontId="5" numFmtId="0" xfId="0" applyAlignment="1" applyBorder="1" applyFont="1">
      <alignment horizontal="center" shrinkToFit="0" vertical="center" wrapText="0"/>
    </xf>
    <xf borderId="1" fillId="4" fontId="5" numFmtId="0" xfId="0" applyAlignment="1" applyBorder="1" applyFill="1" applyFont="1">
      <alignment shrinkToFit="0" vertical="center" wrapText="0"/>
    </xf>
    <xf borderId="1" fillId="0" fontId="5" numFmtId="0" xfId="0" applyAlignment="1" applyBorder="1" applyFont="1">
      <alignment horizontal="center" readingOrder="0" shrinkToFit="0" vertical="center" wrapText="0"/>
    </xf>
    <xf borderId="1" fillId="5" fontId="5" numFmtId="164" xfId="0" applyAlignment="1" applyBorder="1" applyFill="1" applyFont="1" applyNumberFormat="1">
      <alignment horizontal="center" readingOrder="0" shrinkToFit="0" vertical="center" wrapText="0"/>
    </xf>
    <xf borderId="1" fillId="0" fontId="5" numFmtId="0" xfId="0" applyAlignment="1" applyBorder="1" applyFont="1">
      <alignment horizontal="center" shrinkToFit="0" vertical="center" wrapText="0"/>
    </xf>
    <xf borderId="1" fillId="2" fontId="5" numFmtId="0" xfId="0" applyAlignment="1" applyBorder="1" applyFont="1">
      <alignment horizontal="center" shrinkToFit="0" vertical="bottom" wrapText="0"/>
    </xf>
    <xf borderId="1" fillId="0" fontId="5" numFmtId="165" xfId="0" applyAlignment="1" applyBorder="1" applyFont="1" applyNumberFormat="1">
      <alignment horizontal="center" shrinkToFit="0" vertical="center" wrapText="0"/>
    </xf>
    <xf borderId="0" fillId="0" fontId="6" numFmtId="166" xfId="0" applyAlignment="1" applyFont="1" applyNumberFormat="1">
      <alignment horizontal="center" shrinkToFit="0" vertical="center" wrapText="0"/>
    </xf>
    <xf borderId="0" fillId="0" fontId="6" numFmtId="0" xfId="0" applyAlignment="1" applyFont="1">
      <alignment shrinkToFit="0" vertical="bottom" wrapText="0"/>
    </xf>
    <xf borderId="4" fillId="3" fontId="4" numFmtId="0" xfId="0" applyAlignment="1" applyBorder="1" applyFont="1">
      <alignment horizontal="center" shrinkToFit="0" vertical="top" wrapText="0"/>
    </xf>
    <xf borderId="4" fillId="3" fontId="4" numFmtId="0" xfId="0" applyAlignment="1" applyBorder="1" applyFont="1">
      <alignment horizontal="center" shrinkToFit="0" vertical="bottom" wrapText="1"/>
    </xf>
    <xf borderId="4" fillId="4" fontId="4" numFmtId="0" xfId="0" applyAlignment="1" applyBorder="1" applyFont="1">
      <alignment shrinkToFit="0" vertical="bottom" wrapText="0"/>
    </xf>
    <xf borderId="4" fillId="4" fontId="4" numFmtId="0" xfId="0" applyAlignment="1" applyBorder="1" applyFont="1">
      <alignment horizontal="center" shrinkToFit="0" vertical="bottom" wrapText="0"/>
    </xf>
    <xf borderId="4" fillId="4" fontId="4" numFmtId="0" xfId="0" applyAlignment="1" applyBorder="1" applyFont="1">
      <alignment horizontal="left" shrinkToFit="0" vertical="bottom" wrapText="0"/>
    </xf>
    <xf borderId="4" fillId="4" fontId="4" numFmtId="3" xfId="0" applyAlignment="1" applyBorder="1" applyFont="1" applyNumberFormat="1">
      <alignment horizontal="center" shrinkToFit="0" vertical="bottom" wrapText="0"/>
    </xf>
    <xf borderId="4" fillId="4" fontId="4" numFmtId="2" xfId="0" applyAlignment="1" applyBorder="1" applyFont="1" applyNumberFormat="1">
      <alignment horizontal="center" shrinkToFit="0" vertical="bottom" wrapText="0"/>
    </xf>
    <xf borderId="4" fillId="6" fontId="7" numFmtId="0" xfId="0" applyAlignment="1" applyBorder="1" applyFill="1" applyFont="1">
      <alignment horizontal="center" shrinkToFit="0" vertical="center" wrapText="0"/>
    </xf>
    <xf borderId="4" fillId="6" fontId="7" numFmtId="0" xfId="0" applyAlignment="1" applyBorder="1" applyFont="1">
      <alignment horizontal="center" shrinkToFit="0" vertical="center" wrapText="1"/>
    </xf>
    <xf borderId="4" fillId="7" fontId="7" numFmtId="0" xfId="0" applyAlignment="1" applyBorder="1" applyFill="1" applyFont="1">
      <alignment shrinkToFit="0" vertical="center" wrapText="1"/>
    </xf>
    <xf borderId="4" fillId="8" fontId="4" numFmtId="0" xfId="0" applyAlignment="1" applyBorder="1" applyFill="1" applyFont="1">
      <alignment shrinkToFit="0" vertical="center" wrapText="1"/>
    </xf>
    <xf borderId="4" fillId="8" fontId="7" numFmtId="167" xfId="0" applyAlignment="1" applyBorder="1" applyFont="1" applyNumberFormat="1">
      <alignment horizontal="center" shrinkToFit="0" vertical="center" wrapText="0"/>
    </xf>
    <xf borderId="4" fillId="4" fontId="5" numFmtId="0" xfId="0" applyAlignment="1" applyBorder="1" applyFont="1">
      <alignment shrinkToFit="0" vertical="center" wrapText="1"/>
    </xf>
    <xf borderId="4" fillId="4" fontId="8" numFmtId="168" xfId="0" applyAlignment="1" applyBorder="1" applyFont="1" applyNumberFormat="1">
      <alignment shrinkToFit="0" vertical="center" wrapText="0"/>
    </xf>
    <xf borderId="4" fillId="4" fontId="4" numFmtId="167" xfId="0" applyAlignment="1" applyBorder="1" applyFont="1" applyNumberFormat="1">
      <alignment shrinkToFit="0" vertical="bottom" wrapText="0"/>
    </xf>
    <xf borderId="4" fillId="4" fontId="8" numFmtId="10" xfId="0" applyAlignment="1" applyBorder="1" applyFont="1" applyNumberFormat="1">
      <alignment shrinkToFit="0" vertical="center" wrapText="0"/>
    </xf>
    <xf borderId="4" fillId="4" fontId="4" numFmtId="169" xfId="0" applyAlignment="1" applyBorder="1" applyFont="1" applyNumberFormat="1">
      <alignment shrinkToFit="0" vertical="bottom" wrapText="0"/>
    </xf>
    <xf borderId="4" fillId="4" fontId="5" numFmtId="9" xfId="0" applyAlignment="1" applyBorder="1" applyFont="1" applyNumberFormat="1">
      <alignment shrinkToFit="0" vertical="center" wrapText="0"/>
    </xf>
    <xf borderId="4" fillId="4" fontId="9" numFmtId="167" xfId="0" applyAlignment="1" applyBorder="1" applyFont="1" applyNumberFormat="1">
      <alignment shrinkToFit="0" vertical="center" wrapText="0"/>
    </xf>
    <xf borderId="4" fillId="4" fontId="9" numFmtId="0" xfId="0" applyAlignment="1" applyBorder="1" applyFont="1">
      <alignment shrinkToFit="0" vertical="center" wrapText="0"/>
    </xf>
    <xf borderId="4" fillId="2" fontId="4" numFmtId="0" xfId="0" applyAlignment="1" applyBorder="1" applyFont="1">
      <alignment horizontal="right" shrinkToFit="0" vertical="center" wrapText="1"/>
    </xf>
    <xf borderId="4" fillId="2" fontId="4" numFmtId="10" xfId="0" applyAlignment="1" applyBorder="1" applyFont="1" applyNumberFormat="1">
      <alignment horizontal="right" shrinkToFit="0" vertical="center" wrapText="1"/>
    </xf>
    <xf borderId="4" fillId="2" fontId="4" numFmtId="167" xfId="0" applyAlignment="1" applyBorder="1" applyFont="1" applyNumberFormat="1">
      <alignment shrinkToFit="0" vertical="center" wrapText="0"/>
    </xf>
    <xf borderId="5" fillId="4" fontId="4" numFmtId="0" xfId="0" applyAlignment="1" applyBorder="1" applyFont="1">
      <alignment shrinkToFit="0" vertical="center" wrapText="1"/>
    </xf>
    <xf borderId="5" fillId="4" fontId="10" numFmtId="0" xfId="0" applyAlignment="1" applyBorder="1" applyFont="1">
      <alignment shrinkToFit="0" vertical="center" wrapText="0"/>
    </xf>
    <xf borderId="5" fillId="4" fontId="7" numFmtId="167" xfId="0" applyAlignment="1" applyBorder="1" applyFont="1" applyNumberFormat="1">
      <alignment shrinkToFit="0" vertical="center" wrapText="0"/>
    </xf>
    <xf borderId="1" fillId="7" fontId="7" numFmtId="0" xfId="0" applyAlignment="1" applyBorder="1" applyFont="1">
      <alignment horizontal="left" shrinkToFit="0" vertical="center" wrapText="1"/>
    </xf>
    <xf borderId="4" fillId="8" fontId="4" numFmtId="0" xfId="0" applyAlignment="1" applyBorder="1" applyFont="1">
      <alignment horizontal="left" shrinkToFit="0" vertical="center" wrapText="1"/>
    </xf>
    <xf borderId="4" fillId="8" fontId="4" numFmtId="167" xfId="0" applyAlignment="1" applyBorder="1" applyFont="1" applyNumberFormat="1">
      <alignment horizontal="center" shrinkToFit="0" vertical="center" wrapText="0"/>
    </xf>
    <xf borderId="4" fillId="4" fontId="5" numFmtId="10" xfId="0" applyAlignment="1" applyBorder="1" applyFont="1" applyNumberFormat="1">
      <alignment shrinkToFit="0" vertical="center" wrapText="0"/>
    </xf>
    <xf borderId="4" fillId="4" fontId="4" numFmtId="167" xfId="0" applyAlignment="1" applyBorder="1" applyFont="1" applyNumberFormat="1">
      <alignment shrinkToFit="0" vertical="center" wrapText="0"/>
    </xf>
    <xf borderId="4" fillId="2" fontId="4" numFmtId="10" xfId="0" applyAlignment="1" applyBorder="1" applyFont="1" applyNumberFormat="1">
      <alignment shrinkToFit="0" vertical="center" wrapText="0"/>
    </xf>
    <xf borderId="4" fillId="5" fontId="5" numFmtId="170" xfId="0" applyAlignment="1" applyBorder="1" applyFont="1" applyNumberFormat="1">
      <alignment shrinkToFit="0" vertical="center" wrapText="0"/>
    </xf>
    <xf borderId="4" fillId="5" fontId="5" numFmtId="170" xfId="0" applyAlignment="1" applyBorder="1" applyFont="1" applyNumberFormat="1">
      <alignment readingOrder="0" shrinkToFit="0" vertical="center" wrapText="0"/>
    </xf>
    <xf borderId="4" fillId="4" fontId="5" numFmtId="0" xfId="0" applyAlignment="1" applyBorder="1" applyFont="1">
      <alignment readingOrder="0" shrinkToFit="0" vertical="center" wrapText="1"/>
    </xf>
    <xf borderId="4" fillId="4" fontId="5" numFmtId="0" xfId="0" applyAlignment="1" applyBorder="1" applyFont="1">
      <alignment horizontal="left" shrinkToFit="0" vertical="center" wrapText="1"/>
    </xf>
    <xf borderId="4" fillId="4" fontId="5" numFmtId="10" xfId="0" applyAlignment="1" applyBorder="1" applyFont="1" applyNumberFormat="1">
      <alignment horizontal="right" shrinkToFit="0" vertical="center" wrapText="1"/>
    </xf>
    <xf borderId="4" fillId="2" fontId="4" numFmtId="0" xfId="0" applyAlignment="1" applyBorder="1" applyFont="1">
      <alignment horizontal="center" shrinkToFit="0" vertical="top" wrapText="1"/>
    </xf>
    <xf borderId="5" fillId="4" fontId="4" numFmtId="0" xfId="0" applyAlignment="1" applyBorder="1" applyFont="1">
      <alignment horizontal="right" shrinkToFit="0" vertical="center" wrapText="1"/>
    </xf>
    <xf borderId="4" fillId="7" fontId="7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shrinkToFit="0" vertical="center" wrapText="1"/>
    </xf>
    <xf borderId="4" fillId="4" fontId="5" numFmtId="10" xfId="0" applyAlignment="1" applyBorder="1" applyFont="1" applyNumberFormat="1">
      <alignment readingOrder="0" shrinkToFit="0" vertical="center" wrapText="0"/>
    </xf>
    <xf borderId="4" fillId="0" fontId="5" numFmtId="0" xfId="0" applyAlignment="1" applyBorder="1" applyFont="1">
      <alignment horizontal="left" shrinkToFit="0" vertical="center" wrapText="1"/>
    </xf>
    <xf borderId="4" fillId="4" fontId="5" numFmtId="171" xfId="0" applyAlignment="1" applyBorder="1" applyFont="1" applyNumberFormat="1">
      <alignment shrinkToFit="0" vertical="center" wrapText="0"/>
    </xf>
    <xf borderId="4" fillId="8" fontId="4" numFmtId="9" xfId="0" applyAlignment="1" applyBorder="1" applyFont="1" applyNumberFormat="1">
      <alignment shrinkToFit="0" vertical="center" wrapText="0"/>
    </xf>
    <xf borderId="6" fillId="2" fontId="4" numFmtId="0" xfId="0" applyAlignment="1" applyBorder="1" applyFont="1">
      <alignment horizontal="right" shrinkToFit="0" vertical="center" wrapText="1"/>
    </xf>
    <xf borderId="6" fillId="2" fontId="4" numFmtId="10" xfId="0" applyAlignment="1" applyBorder="1" applyFont="1" applyNumberFormat="1">
      <alignment horizontal="right" shrinkToFit="0" vertical="center" wrapText="1"/>
    </xf>
    <xf borderId="6" fillId="2" fontId="4" numFmtId="167" xfId="0" applyAlignment="1" applyBorder="1" applyFont="1" applyNumberFormat="1">
      <alignment shrinkToFit="0" vertical="center" wrapText="0"/>
    </xf>
    <xf borderId="5" fillId="4" fontId="7" numFmtId="10" xfId="0" applyAlignment="1" applyBorder="1" applyFont="1" applyNumberFormat="1">
      <alignment shrinkToFit="0" vertical="center" wrapText="0"/>
    </xf>
    <xf borderId="4" fillId="4" fontId="5" numFmtId="170" xfId="0" applyAlignment="1" applyBorder="1" applyFont="1" applyNumberFormat="1">
      <alignment readingOrder="0" shrinkToFit="0" vertical="bottom" wrapText="0"/>
    </xf>
    <xf borderId="4" fillId="4" fontId="5" numFmtId="170" xfId="0" applyAlignment="1" applyBorder="1" applyFont="1" applyNumberFormat="1">
      <alignment shrinkToFit="0" vertical="bottom" wrapText="0"/>
    </xf>
    <xf borderId="4" fillId="2" fontId="5" numFmtId="0" xfId="0" applyAlignment="1" applyBorder="1" applyFont="1">
      <alignment shrinkToFit="0" vertical="center" wrapText="0"/>
    </xf>
    <xf borderId="4" fillId="5" fontId="5" numFmtId="10" xfId="0" applyAlignment="1" applyBorder="1" applyFont="1" applyNumberFormat="1">
      <alignment shrinkToFit="0" vertical="center" wrapText="0"/>
    </xf>
    <xf borderId="4" fillId="4" fontId="11" numFmtId="0" xfId="0" applyAlignment="1" applyBorder="1" applyFont="1">
      <alignment shrinkToFit="0" vertical="center" wrapText="1"/>
    </xf>
    <xf borderId="4" fillId="4" fontId="12" numFmtId="167" xfId="0" applyAlignment="1" applyBorder="1" applyFont="1" applyNumberFormat="1">
      <alignment shrinkToFit="0" vertical="center" wrapText="0"/>
    </xf>
    <xf borderId="4" fillId="4" fontId="5" numFmtId="170" xfId="0" applyAlignment="1" applyBorder="1" applyFont="1" applyNumberFormat="1">
      <alignment shrinkToFit="0" vertical="center" wrapText="0"/>
    </xf>
    <xf borderId="4" fillId="4" fontId="5" numFmtId="167" xfId="0" applyAlignment="1" applyBorder="1" applyFont="1" applyNumberFormat="1">
      <alignment shrinkToFit="0" vertical="center" wrapText="0"/>
    </xf>
    <xf borderId="1" fillId="7" fontId="7" numFmtId="0" xfId="0" applyAlignment="1" applyBorder="1" applyFont="1">
      <alignment horizontal="center" shrinkToFit="0" vertical="center" wrapText="1"/>
    </xf>
    <xf borderId="4" fillId="7" fontId="7" numFmtId="0" xfId="0" applyAlignment="1" applyBorder="1" applyFont="1">
      <alignment horizontal="center" shrinkToFit="0" vertical="center" wrapText="1"/>
    </xf>
    <xf borderId="1" fillId="8" fontId="4" numFmtId="0" xfId="0" applyAlignment="1" applyBorder="1" applyFont="1">
      <alignment horizontal="left" shrinkToFit="0" vertical="center" wrapText="1"/>
    </xf>
    <xf borderId="1" fillId="4" fontId="4" numFmtId="0" xfId="0" applyAlignment="1" applyBorder="1" applyFont="1">
      <alignment horizontal="left" shrinkToFit="0" vertical="center" wrapText="1"/>
    </xf>
    <xf borderId="1" fillId="3" fontId="4" numFmtId="0" xfId="0" applyAlignment="1" applyBorder="1" applyFont="1">
      <alignment horizontal="center" shrinkToFit="0" vertical="center" wrapText="1"/>
    </xf>
    <xf borderId="4" fillId="3" fontId="13" numFmtId="167" xfId="0" applyAlignment="1" applyBorder="1" applyFont="1" applyNumberFormat="1">
      <alignment shrinkToFit="0" vertical="center" wrapText="0"/>
    </xf>
    <xf borderId="1" fillId="7" fontId="7" numFmtId="0" xfId="0" applyAlignment="1" applyBorder="1" applyFont="1">
      <alignment horizontal="right" shrinkToFit="0" vertical="center" wrapText="1"/>
    </xf>
    <xf borderId="4" fillId="7" fontId="7" numFmtId="167" xfId="0" applyAlignment="1" applyBorder="1" applyFont="1" applyNumberFormat="1">
      <alignment shrinkToFit="0" vertical="center" wrapText="0"/>
    </xf>
    <xf borderId="0" fillId="0" fontId="14" numFmtId="0" xfId="0" applyAlignment="1" applyFont="1">
      <alignment shrinkToFit="0" vertical="bottom" wrapText="0"/>
    </xf>
    <xf borderId="7" fillId="4" fontId="4" numFmtId="0" xfId="0" applyAlignment="1" applyBorder="1" applyFont="1">
      <alignment horizontal="center" shrinkToFit="0" vertical="bottom" wrapText="0"/>
    </xf>
    <xf borderId="8" fillId="0" fontId="2" numFmtId="0" xfId="0" applyBorder="1" applyFont="1"/>
    <xf borderId="9" fillId="0" fontId="2" numFmtId="0" xfId="0" applyBorder="1" applyFont="1"/>
    <xf borderId="4" fillId="2" fontId="15" numFmtId="0" xfId="0" applyAlignment="1" applyBorder="1" applyFont="1">
      <alignment horizontal="center" shrinkToFit="0" vertical="top" wrapText="0"/>
    </xf>
    <xf borderId="4" fillId="2" fontId="15" numFmtId="0" xfId="0" applyAlignment="1" applyBorder="1" applyFont="1">
      <alignment horizontal="left" shrinkToFit="0" vertical="top" wrapText="1"/>
    </xf>
    <xf borderId="0" fillId="0" fontId="15" numFmtId="0" xfId="0" applyAlignment="1" applyFont="1">
      <alignment shrinkToFit="0" vertical="bottom" wrapText="0"/>
    </xf>
    <xf borderId="4" fillId="0" fontId="15" numFmtId="0" xfId="0" applyAlignment="1" applyBorder="1" applyFont="1">
      <alignment shrinkToFit="0" vertical="bottom" wrapText="0"/>
    </xf>
    <xf borderId="4" fillId="0" fontId="15" numFmtId="0" xfId="0" applyAlignment="1" applyBorder="1" applyFont="1">
      <alignment horizontal="center" shrinkToFit="0" vertical="bottom" wrapText="0"/>
    </xf>
    <xf borderId="4" fillId="0" fontId="15" numFmtId="167" xfId="0" applyAlignment="1" applyBorder="1" applyFont="1" applyNumberFormat="1">
      <alignment horizontal="center" shrinkToFit="0" vertical="bottom" wrapText="0"/>
    </xf>
    <xf borderId="4" fillId="0" fontId="15" numFmtId="172" xfId="0" applyAlignment="1" applyBorder="1" applyFont="1" applyNumberFormat="1">
      <alignment horizontal="center" shrinkToFit="0" vertical="bottom" wrapText="0"/>
    </xf>
    <xf borderId="1" fillId="0" fontId="16" numFmtId="0" xfId="0" applyAlignment="1" applyBorder="1" applyFont="1">
      <alignment horizontal="right" shrinkToFit="0" vertical="bottom" wrapText="0"/>
    </xf>
    <xf borderId="4" fillId="0" fontId="16" numFmtId="2" xfId="0" applyAlignment="1" applyBorder="1" applyFont="1" applyNumberFormat="1">
      <alignment horizontal="center" shrinkToFit="0" vertical="bottom" wrapText="0"/>
    </xf>
    <xf borderId="0" fillId="0" fontId="16" numFmtId="0" xfId="0" applyAlignment="1" applyFont="1">
      <alignment horizontal="center" shrinkToFit="0" vertical="bottom" wrapText="0"/>
    </xf>
    <xf borderId="4" fillId="2" fontId="15" numFmtId="0" xfId="0" applyAlignment="1" applyBorder="1" applyFont="1">
      <alignment shrinkToFit="0" vertical="top" wrapText="1"/>
    </xf>
    <xf borderId="4" fillId="0" fontId="15" numFmtId="167" xfId="0" applyAlignment="1" applyBorder="1" applyFont="1" applyNumberFormat="1">
      <alignment shrinkToFit="0" vertical="bottom" wrapText="0"/>
    </xf>
    <xf borderId="4" fillId="0" fontId="15" numFmtId="173" xfId="0" applyAlignment="1" applyBorder="1" applyFont="1" applyNumberFormat="1">
      <alignment horizontal="center" shrinkToFit="0" vertical="bottom" wrapText="0"/>
    </xf>
    <xf borderId="4" fillId="0" fontId="16" numFmtId="4" xfId="0" applyAlignment="1" applyBorder="1" applyFont="1" applyNumberFormat="1">
      <alignment horizontal="center" shrinkToFit="0" vertical="bottom" wrapText="0"/>
    </xf>
    <xf borderId="0" fillId="0" fontId="15" numFmtId="0" xfId="0" applyAlignment="1" applyFont="1">
      <alignment horizontal="right" shrinkToFit="0" vertical="bottom" wrapText="0"/>
    </xf>
    <xf borderId="0" fillId="0" fontId="15" numFmtId="174" xfId="0" applyAlignment="1" applyFont="1" applyNumberFormat="1">
      <alignment horizontal="center" shrinkToFit="0" vertical="bottom" wrapText="0"/>
    </xf>
    <xf borderId="4" fillId="0" fontId="15" numFmtId="49" xfId="0" applyAlignment="1" applyBorder="1" applyFont="1" applyNumberFormat="1">
      <alignment horizontal="center" shrinkToFit="0" vertical="bottom" wrapText="0"/>
    </xf>
    <xf borderId="4" fillId="0" fontId="15" numFmtId="174" xfId="0" applyAlignment="1" applyBorder="1" applyFont="1" applyNumberFormat="1">
      <alignment horizontal="center" shrinkToFit="0" vertical="bottom" wrapText="0"/>
    </xf>
    <xf borderId="4" fillId="0" fontId="15" numFmtId="175" xfId="0" applyAlignment="1" applyBorder="1" applyFont="1" applyNumberFormat="1">
      <alignment horizontal="center" shrinkToFit="0" vertical="bottom" wrapText="0"/>
    </xf>
    <xf borderId="4" fillId="0" fontId="15" numFmtId="4" xfId="0" applyAlignment="1" applyBorder="1" applyFont="1" applyNumberFormat="1">
      <alignment horizontal="center" shrinkToFit="0" vertical="bottom" wrapText="0"/>
    </xf>
    <xf borderId="4" fillId="0" fontId="16" numFmtId="0" xfId="0" applyAlignment="1" applyBorder="1" applyFont="1">
      <alignment shrinkToFit="0" vertical="bottom" wrapText="0"/>
    </xf>
    <xf borderId="4" fillId="0" fontId="16" numFmtId="0" xfId="0" applyAlignment="1" applyBorder="1" applyFont="1">
      <alignment horizontal="right" shrinkToFit="0" vertical="bottom" wrapText="0"/>
    </xf>
    <xf borderId="4" fillId="7" fontId="7" numFmtId="0" xfId="0" applyAlignment="1" applyBorder="1" applyFont="1">
      <alignment horizontal="center" shrinkToFit="0" vertical="top" wrapText="1"/>
    </xf>
    <xf borderId="4" fillId="7" fontId="7" numFmtId="0" xfId="0" applyAlignment="1" applyBorder="1" applyFont="1">
      <alignment horizontal="left" shrinkToFit="0" vertical="top" wrapText="1"/>
    </xf>
    <xf borderId="4" fillId="0" fontId="6" numFmtId="0" xfId="0" applyAlignment="1" applyBorder="1" applyFont="1">
      <alignment shrinkToFit="0" vertical="bottom" wrapText="0"/>
    </xf>
    <xf borderId="4" fillId="0" fontId="6" numFmtId="167" xfId="0" applyAlignment="1" applyBorder="1" applyFont="1" applyNumberFormat="1">
      <alignment shrinkToFit="0" vertical="bottom" wrapText="0"/>
    </xf>
    <xf borderId="4" fillId="0" fontId="6" numFmtId="167" xfId="0" applyAlignment="1" applyBorder="1" applyFont="1" applyNumberFormat="1">
      <alignment horizontal="center" shrinkToFit="0" vertical="bottom" wrapText="0"/>
    </xf>
    <xf borderId="1" fillId="2" fontId="7" numFmtId="0" xfId="0" applyAlignment="1" applyBorder="1" applyFont="1">
      <alignment horizontal="center" shrinkToFit="0" vertical="bottom" wrapText="0"/>
    </xf>
    <xf borderId="4" fillId="2" fontId="7" numFmtId="167" xfId="0" applyAlignment="1" applyBorder="1" applyFont="1" applyNumberFormat="1">
      <alignment horizontal="center" shrinkToFit="0" vertical="bottom" wrapText="0"/>
    </xf>
    <xf borderId="1" fillId="3" fontId="7" numFmtId="0" xfId="0" applyAlignment="1" applyBorder="1" applyFont="1">
      <alignment horizontal="center" shrinkToFit="0" vertical="bottom" wrapText="0"/>
    </xf>
    <xf borderId="4" fillId="3" fontId="7" numFmtId="167" xfId="0" applyAlignment="1" applyBorder="1" applyFont="1" applyNumberFormat="1">
      <alignment horizontal="center" shrinkToFit="0" vertical="bottom" wrapText="0"/>
    </xf>
    <xf borderId="4" fillId="7" fontId="7" numFmtId="4" xfId="0" applyAlignment="1" applyBorder="1" applyFont="1" applyNumberFormat="1">
      <alignment horizontal="center" shrinkToFit="0" vertical="bottom" wrapText="0"/>
    </xf>
    <xf borderId="1" fillId="3" fontId="7" numFmtId="0" xfId="0" applyAlignment="1" applyBorder="1" applyFont="1">
      <alignment horizontal="center" shrinkToFit="0" vertical="center" wrapText="1"/>
    </xf>
    <xf borderId="4" fillId="3" fontId="7" numFmtId="3" xfId="0" applyAlignment="1" applyBorder="1" applyFont="1" applyNumberFormat="1">
      <alignment horizontal="center" shrinkToFit="0" vertical="bottom" wrapText="0"/>
    </xf>
    <xf borderId="1" fillId="5" fontId="5" numFmtId="164" xfId="0" applyAlignment="1" applyBorder="1" applyFont="1" applyNumberFormat="1">
      <alignment horizontal="center" shrinkToFit="0" vertical="center" wrapText="0"/>
    </xf>
    <xf borderId="0" fillId="4" fontId="17" numFmtId="170" xfId="0" applyFont="1" applyNumberFormat="1"/>
    <xf borderId="0" fillId="5" fontId="5" numFmtId="170" xfId="0" applyFont="1" applyNumberFormat="1"/>
    <xf borderId="0" fillId="0" fontId="4" numFmtId="0" xfId="0" applyAlignment="1" applyFont="1">
      <alignment horizontal="center" shrinkToFit="0" vertical="bottom" wrapText="0"/>
    </xf>
    <xf borderId="10" fillId="2" fontId="15" numFmtId="0" xfId="0" applyAlignment="1" applyBorder="1" applyFont="1">
      <alignment horizontal="center" shrinkToFit="0" vertical="top" wrapText="0"/>
    </xf>
    <xf borderId="10" fillId="2" fontId="15" numFmtId="0" xfId="0" applyAlignment="1" applyBorder="1" applyFont="1">
      <alignment horizontal="left" shrinkToFit="0" vertical="top" wrapText="1"/>
    </xf>
    <xf borderId="10" fillId="0" fontId="15" numFmtId="0" xfId="0" applyAlignment="1" applyBorder="1" applyFont="1">
      <alignment shrinkToFit="0" vertical="bottom" wrapText="0"/>
    </xf>
    <xf borderId="10" fillId="0" fontId="15" numFmtId="0" xfId="0" applyAlignment="1" applyBorder="1" applyFont="1">
      <alignment horizontal="center" shrinkToFit="0" vertical="bottom" wrapText="0"/>
    </xf>
    <xf borderId="10" fillId="0" fontId="15" numFmtId="167" xfId="0" applyAlignment="1" applyBorder="1" applyFont="1" applyNumberFormat="1">
      <alignment horizontal="center" shrinkToFit="0" vertical="bottom" wrapText="0"/>
    </xf>
    <xf borderId="10" fillId="0" fontId="15" numFmtId="172" xfId="0" applyAlignment="1" applyBorder="1" applyFont="1" applyNumberFormat="1">
      <alignment horizontal="center" shrinkToFit="0" vertical="bottom" wrapText="0"/>
    </xf>
    <xf borderId="11" fillId="0" fontId="16" numFmtId="0" xfId="0" applyAlignment="1" applyBorder="1" applyFont="1">
      <alignment horizontal="right" shrinkToFit="0" vertical="bottom" wrapText="0"/>
    </xf>
    <xf borderId="12" fillId="0" fontId="2" numFmtId="0" xfId="0" applyBorder="1" applyFont="1"/>
    <xf borderId="13" fillId="0" fontId="2" numFmtId="0" xfId="0" applyBorder="1" applyFont="1"/>
    <xf borderId="10" fillId="0" fontId="16" numFmtId="2" xfId="0" applyAlignment="1" applyBorder="1" applyFont="1" applyNumberFormat="1">
      <alignment horizontal="center" shrinkToFit="0" vertical="bottom" wrapText="0"/>
    </xf>
    <xf borderId="10" fillId="0" fontId="15" numFmtId="49" xfId="0" applyAlignment="1" applyBorder="1" applyFont="1" applyNumberFormat="1">
      <alignment horizontal="center" shrinkToFit="0" vertical="bottom" wrapText="0"/>
    </xf>
    <xf borderId="10" fillId="0" fontId="15" numFmtId="174" xfId="0" applyAlignment="1" applyBorder="1" applyFont="1" applyNumberFormat="1">
      <alignment horizontal="center" shrinkToFit="0" vertical="bottom" wrapText="0"/>
    </xf>
    <xf borderId="10" fillId="0" fontId="15" numFmtId="175" xfId="0" applyAlignment="1" applyBorder="1" applyFont="1" applyNumberFormat="1">
      <alignment horizontal="center" shrinkToFit="0" vertical="bottom" wrapText="0"/>
    </xf>
    <xf borderId="10" fillId="0" fontId="15" numFmtId="4" xfId="0" applyAlignment="1" applyBorder="1" applyFont="1" applyNumberFormat="1">
      <alignment horizontal="center" shrinkToFit="0" vertical="bottom" wrapText="0"/>
    </xf>
    <xf borderId="10" fillId="0" fontId="16" numFmtId="0" xfId="0" applyAlignment="1" applyBorder="1" applyFont="1">
      <alignment shrinkToFit="0" vertical="bottom" wrapText="0"/>
    </xf>
    <xf borderId="10" fillId="0" fontId="16" numFmtId="0" xfId="0" applyAlignment="1" applyBorder="1" applyFont="1">
      <alignment horizontal="right" shrinkToFit="0" vertical="bottom" wrapText="0"/>
    </xf>
    <xf borderId="7" fillId="4" fontId="16" numFmtId="0" xfId="0" applyAlignment="1" applyBorder="1" applyFont="1">
      <alignment horizontal="center" shrinkToFit="0" vertical="bottom" wrapText="0"/>
    </xf>
    <xf borderId="5" fillId="4" fontId="16" numFmtId="0" xfId="0" applyAlignment="1" applyBorder="1" applyFont="1">
      <alignment horizontal="center" shrinkToFit="0" vertical="bottom" wrapText="0"/>
    </xf>
    <xf borderId="5" fillId="4" fontId="15" numFmtId="0" xfId="0" applyAlignment="1" applyBorder="1" applyFont="1">
      <alignment shrinkToFit="0" vertical="bottom" wrapText="0"/>
    </xf>
    <xf borderId="4" fillId="4" fontId="5" numFmtId="167" xfId="0" applyAlignment="1" applyBorder="1" applyFont="1" applyNumberFormat="1">
      <alignment horizontal="right" shrinkToFit="0" vertical="center" wrapText="0"/>
    </xf>
    <xf borderId="4" fillId="4" fontId="4" numFmtId="0" xfId="0" applyAlignment="1" applyBorder="1" applyFont="1">
      <alignment horizontal="right" shrinkToFit="0" vertical="center" wrapText="1"/>
    </xf>
    <xf borderId="4" fillId="4" fontId="7" numFmtId="167" xfId="0" applyAlignment="1" applyBorder="1" applyFont="1" applyNumberFormat="1">
      <alignment shrinkToFit="0" vertical="center" wrapText="0"/>
    </xf>
    <xf borderId="4" fillId="9" fontId="7" numFmtId="0" xfId="0" applyAlignment="1" applyBorder="1" applyFill="1" applyFont="1">
      <alignment horizontal="center" shrinkToFit="0" vertical="center" wrapText="0"/>
    </xf>
    <xf borderId="4" fillId="9" fontId="7" numFmtId="0" xfId="0" applyAlignment="1" applyBorder="1" applyFont="1">
      <alignment horizontal="center" shrinkToFit="0" vertical="center" wrapText="1"/>
    </xf>
    <xf borderId="4" fillId="3" fontId="4" numFmtId="0" xfId="0" applyAlignment="1" applyBorder="1" applyFont="1">
      <alignment shrinkToFit="0" vertical="center" wrapText="1"/>
    </xf>
    <xf borderId="4" fillId="3" fontId="4" numFmtId="167" xfId="0" applyAlignment="1" applyBorder="1" applyFont="1" applyNumberFormat="1">
      <alignment horizontal="center" shrinkToFit="0" vertical="center" wrapText="0"/>
    </xf>
    <xf borderId="5" fillId="4" fontId="9" numFmtId="0" xfId="0" applyAlignment="1" applyBorder="1" applyFont="1">
      <alignment shrinkToFit="0" vertical="center" wrapText="0"/>
    </xf>
    <xf borderId="5" fillId="4" fontId="4" numFmtId="167" xfId="0" applyAlignment="1" applyBorder="1" applyFont="1" applyNumberFormat="1">
      <alignment shrinkToFit="0" vertical="center" wrapText="0"/>
    </xf>
    <xf borderId="4" fillId="3" fontId="4" numFmtId="0" xfId="0" applyAlignment="1" applyBorder="1" applyFont="1">
      <alignment horizontal="left" shrinkToFit="0" vertical="center" wrapText="1"/>
    </xf>
    <xf borderId="4" fillId="2" fontId="4" numFmtId="0" xfId="0" applyAlignment="1" applyBorder="1" applyFont="1">
      <alignment horizontal="left" shrinkToFit="0" vertical="bottom" wrapText="1"/>
    </xf>
    <xf borderId="4" fillId="3" fontId="4" numFmtId="9" xfId="0" applyAlignment="1" applyBorder="1" applyFont="1" applyNumberFormat="1">
      <alignment shrinkToFit="0" vertical="center" wrapText="0"/>
    </xf>
    <xf borderId="5" fillId="4" fontId="4" numFmtId="10" xfId="0" applyAlignment="1" applyBorder="1" applyFont="1" applyNumberFormat="1">
      <alignment shrinkToFit="0" vertical="center" wrapText="0"/>
    </xf>
    <xf borderId="7" fillId="4" fontId="4" numFmtId="0" xfId="0" applyAlignment="1" applyBorder="1" applyFont="1">
      <alignment horizontal="right" shrinkToFit="0" vertical="center" wrapText="1"/>
    </xf>
    <xf borderId="7" fillId="4" fontId="4" numFmtId="0" xfId="0" applyAlignment="1" applyBorder="1" applyFont="1">
      <alignment shrinkToFit="0" vertical="center" wrapText="1"/>
    </xf>
    <xf borderId="1" fillId="3" fontId="4" numFmtId="0" xfId="0" applyAlignment="1" applyBorder="1" applyFont="1">
      <alignment horizontal="left" shrinkToFit="0" vertical="center" wrapText="1"/>
    </xf>
    <xf borderId="1" fillId="2" fontId="4" numFmtId="0" xfId="0" applyAlignment="1" applyBorder="1" applyFont="1">
      <alignment horizontal="right" shrinkToFit="0" vertical="center" wrapText="1"/>
    </xf>
    <xf borderId="1" fillId="9" fontId="7" numFmtId="0" xfId="0" applyAlignment="1" applyBorder="1" applyFont="1">
      <alignment horizontal="center" shrinkToFit="0" vertical="bottom" wrapText="0"/>
    </xf>
    <xf borderId="4" fillId="7" fontId="7" numFmtId="0" xfId="0" applyAlignment="1" applyBorder="1" applyFont="1">
      <alignment horizontal="center" shrinkToFit="0" vertical="top" wrapText="0"/>
    </xf>
    <xf borderId="1" fillId="3" fontId="6" numFmtId="0" xfId="0" applyAlignment="1" applyBorder="1" applyFont="1">
      <alignment shrinkToFit="0" vertical="bottom" wrapText="0"/>
    </xf>
    <xf borderId="4" fillId="0" fontId="6" numFmtId="0" xfId="0" applyAlignment="1" applyBorder="1" applyFont="1">
      <alignment horizontal="center" shrinkToFit="0" vertical="bottom" wrapText="0"/>
    </xf>
    <xf borderId="4" fillId="0" fontId="7" numFmtId="0" xfId="0" applyAlignment="1" applyBorder="1" applyFont="1">
      <alignment horizontal="center" shrinkToFit="0" vertical="bottom" wrapText="0"/>
    </xf>
    <xf borderId="4" fillId="10" fontId="6" numFmtId="0" xfId="0" applyAlignment="1" applyBorder="1" applyFill="1" applyFont="1">
      <alignment shrinkToFit="0" vertical="bottom" wrapText="0"/>
    </xf>
    <xf borderId="4" fillId="10" fontId="6" numFmtId="0" xfId="0" applyAlignment="1" applyBorder="1" applyFont="1">
      <alignment horizontal="center" shrinkToFit="0" vertical="bottom" wrapText="0"/>
    </xf>
    <xf borderId="4" fillId="10" fontId="7" numFmtId="0" xfId="0" applyAlignment="1" applyBorder="1" applyFont="1">
      <alignment horizontal="center" shrinkToFit="0" vertical="bottom" wrapText="0"/>
    </xf>
    <xf borderId="4" fillId="0" fontId="6" numFmtId="0" xfId="0" applyAlignment="1" applyBorder="1" applyFont="1">
      <alignment horizontal="left" shrinkToFit="0" vertical="bottom" wrapText="1"/>
    </xf>
    <xf borderId="4" fillId="10" fontId="6" numFmtId="0" xfId="0" applyAlignment="1" applyBorder="1" applyFont="1">
      <alignment horizontal="left" shrinkToFit="0" vertical="center" wrapText="0"/>
    </xf>
    <xf borderId="0" fillId="0" fontId="18" numFmtId="0" xfId="0" applyFont="1"/>
    <xf borderId="1" fillId="2" fontId="7" numFmtId="0" xfId="0" applyAlignment="1" applyBorder="1" applyFont="1">
      <alignment horizontal="right" shrinkToFit="0" vertical="center" wrapText="1"/>
    </xf>
    <xf borderId="4" fillId="2" fontId="7" numFmtId="167" xfId="0" applyAlignment="1" applyBorder="1" applyFont="1" applyNumberFormat="1">
      <alignment shrinkToFit="0" vertical="center" wrapText="0"/>
    </xf>
    <xf borderId="0" fillId="0" fontId="7" numFmtId="0" xfId="0" applyAlignment="1" applyFont="1">
      <alignment horizontal="right" shrinkToFit="0" vertical="center" wrapText="1"/>
    </xf>
    <xf borderId="0" fillId="0" fontId="0" numFmtId="0" xfId="0" applyAlignment="1" applyFont="1">
      <alignment shrinkToFit="0" vertical="bottom" wrapText="0"/>
    </xf>
    <xf borderId="0" fillId="0" fontId="7" numFmtId="167" xfId="0" applyAlignment="1" applyFont="1" applyNumberFormat="1">
      <alignment shrinkToFit="0" vertical="center" wrapText="0"/>
    </xf>
    <xf borderId="4" fillId="3" fontId="6" numFmtId="0" xfId="0" applyAlignment="1" applyBorder="1" applyFont="1">
      <alignment shrinkToFit="0" vertical="bottom" wrapText="0"/>
    </xf>
    <xf borderId="4" fillId="0" fontId="6" numFmtId="3" xfId="0" applyAlignment="1" applyBorder="1" applyFont="1" applyNumberFormat="1">
      <alignment horizontal="center" shrinkToFit="0" vertical="bottom" wrapText="0"/>
    </xf>
    <xf borderId="4" fillId="10" fontId="6" numFmtId="3" xfId="0" applyAlignment="1" applyBorder="1" applyFont="1" applyNumberFormat="1">
      <alignment horizontal="center" shrinkToFit="0" vertical="bottom" wrapText="0"/>
    </xf>
    <xf borderId="4" fillId="4" fontId="19" numFmtId="0" xfId="0" applyAlignment="1" applyBorder="1" applyFont="1">
      <alignment shrinkToFit="0" vertical="center" wrapText="1"/>
    </xf>
    <xf borderId="4" fillId="8" fontId="20" numFmtId="0" xfId="0" applyAlignment="1" applyBorder="1" applyFont="1">
      <alignment horizontal="left" shrinkToFit="0" vertical="center" wrapText="1"/>
    </xf>
    <xf borderId="4" fillId="0" fontId="15" numFmtId="0" xfId="0" applyAlignment="1" applyBorder="1" applyFont="1">
      <alignment horizontal="left" shrinkToFit="0" vertical="center" wrapText="1"/>
    </xf>
    <xf borderId="14" fillId="4" fontId="4" numFmtId="0" xfId="0" applyAlignment="1" applyBorder="1" applyFont="1">
      <alignment horizontal="right" shrinkToFit="0" vertical="center" wrapText="1"/>
    </xf>
    <xf borderId="14" fillId="4" fontId="7" numFmtId="10" xfId="0" applyAlignment="1" applyBorder="1" applyFont="1" applyNumberFormat="1">
      <alignment shrinkToFit="0" vertical="center" wrapText="0"/>
    </xf>
    <xf borderId="14" fillId="4" fontId="7" numFmtId="167" xfId="0" applyAlignment="1" applyBorder="1" applyFont="1" applyNumberFormat="1">
      <alignment shrinkToFit="0" vertical="center" wrapText="0"/>
    </xf>
    <xf borderId="6" fillId="4" fontId="4" numFmtId="0" xfId="0" applyAlignment="1" applyBorder="1" applyFont="1">
      <alignment horizontal="left" shrinkToFit="0" vertical="bottom" wrapText="0"/>
    </xf>
    <xf borderId="6" fillId="4" fontId="4" numFmtId="2" xfId="0" applyAlignment="1" applyBorder="1" applyFont="1" applyNumberFormat="1">
      <alignment horizontal="center" shrinkToFit="0" vertical="bottom" wrapText="0"/>
    </xf>
    <xf borderId="1" fillId="6" fontId="21" numFmtId="0" xfId="0" applyAlignment="1" applyBorder="1" applyFont="1">
      <alignment horizontal="center" shrinkToFit="0" vertical="center" wrapText="0"/>
    </xf>
    <xf borderId="0" fillId="0" fontId="21" numFmtId="0" xfId="0" applyAlignment="1" applyFont="1">
      <alignment horizontal="center" shrinkToFit="0" vertical="center" wrapText="0"/>
    </xf>
    <xf borderId="1" fillId="3" fontId="22" numFmtId="0" xfId="0" applyAlignment="1" applyBorder="1" applyFont="1">
      <alignment horizontal="center" shrinkToFit="0" vertical="bottom" wrapText="0"/>
    </xf>
    <xf borderId="1" fillId="0" fontId="23" numFmtId="0" xfId="0" applyAlignment="1" applyBorder="1" applyFont="1">
      <alignment horizontal="left" shrinkToFit="0" vertical="bottom" wrapText="0"/>
    </xf>
    <xf borderId="1" fillId="0" fontId="23" numFmtId="0" xfId="0" applyAlignment="1" applyBorder="1" applyFont="1">
      <alignment shrinkToFit="0" vertical="bottom" wrapText="0"/>
    </xf>
    <xf borderId="1" fillId="10" fontId="23" numFmtId="0" xfId="0" applyAlignment="1" applyBorder="1" applyFont="1">
      <alignment horizontal="left" shrinkToFit="0" vertical="bottom" wrapText="0"/>
    </xf>
    <xf borderId="1" fillId="0" fontId="0" numFmtId="0" xfId="0" applyAlignment="1" applyBorder="1" applyFont="1">
      <alignment shrinkToFit="0" vertical="bottom" wrapText="0"/>
    </xf>
    <xf borderId="4" fillId="9" fontId="4" numFmtId="0" xfId="0" applyAlignment="1" applyBorder="1" applyFont="1">
      <alignment horizontal="center" shrinkToFit="0" vertical="bottom" wrapText="0"/>
    </xf>
    <xf borderId="1" fillId="9" fontId="4" numFmtId="0" xfId="0" applyAlignment="1" applyBorder="1" applyFont="1">
      <alignment horizontal="center" shrinkToFit="0" vertical="top" wrapText="0"/>
    </xf>
    <xf borderId="15" fillId="7" fontId="4" numFmtId="0" xfId="0" applyAlignment="1" applyBorder="1" applyFont="1">
      <alignment horizontal="center" shrinkToFit="0" vertical="center" wrapText="0"/>
    </xf>
    <xf borderId="15" fillId="7" fontId="4" numFmtId="0" xfId="0" applyAlignment="1" applyBorder="1" applyFont="1">
      <alignment horizontal="center" shrinkToFit="0" vertical="center" wrapText="1"/>
    </xf>
    <xf borderId="1" fillId="7" fontId="4" numFmtId="0" xfId="0" applyAlignment="1" applyBorder="1" applyFont="1">
      <alignment horizontal="center" shrinkToFit="0" vertical="center" wrapText="1"/>
    </xf>
    <xf borderId="15" fillId="7" fontId="4" numFmtId="0" xfId="0" applyAlignment="1" applyBorder="1" applyFont="1">
      <alignment horizontal="center" shrinkToFit="0" vertical="top" wrapText="1"/>
    </xf>
    <xf borderId="16" fillId="0" fontId="2" numFmtId="0" xfId="0" applyBorder="1" applyFont="1"/>
    <xf borderId="1" fillId="6" fontId="4" numFmtId="0" xfId="0" applyAlignment="1" applyBorder="1" applyFont="1">
      <alignment horizontal="center" shrinkToFit="0" vertical="top" wrapText="0"/>
    </xf>
    <xf borderId="17" fillId="0" fontId="2" numFmtId="0" xfId="0" applyBorder="1" applyFont="1"/>
    <xf borderId="4" fillId="3" fontId="4" numFmtId="0" xfId="0" applyAlignment="1" applyBorder="1" applyFont="1">
      <alignment horizontal="center" shrinkToFit="0" vertical="center" wrapText="0"/>
    </xf>
    <xf borderId="1" fillId="3" fontId="4" numFmtId="0" xfId="0" applyAlignment="1" applyBorder="1" applyFont="1">
      <alignment horizontal="center" shrinkToFit="0" vertical="center" wrapText="0"/>
    </xf>
    <xf borderId="4" fillId="4" fontId="5" numFmtId="0" xfId="0" applyAlignment="1" applyBorder="1" applyFont="1">
      <alignment horizontal="left" shrinkToFit="0" vertical="center" wrapText="0"/>
    </xf>
    <xf borderId="4" fillId="4" fontId="5" numFmtId="0" xfId="0" applyAlignment="1" applyBorder="1" applyFont="1">
      <alignment horizontal="center" shrinkToFit="0" vertical="center" wrapText="0"/>
    </xf>
    <xf borderId="4" fillId="5" fontId="5" numFmtId="176" xfId="0" applyAlignment="1" applyBorder="1" applyFont="1" applyNumberFormat="1">
      <alignment horizontal="right" shrinkToFit="0" vertical="center" wrapText="0"/>
    </xf>
    <xf borderId="4" fillId="4" fontId="4" numFmtId="1" xfId="0" applyAlignment="1" applyBorder="1" applyFont="1" applyNumberFormat="1">
      <alignment horizontal="center" shrinkToFit="0" vertical="center" wrapText="1"/>
    </xf>
    <xf borderId="1" fillId="4" fontId="4" numFmtId="1" xfId="0" applyAlignment="1" applyBorder="1" applyFont="1" applyNumberFormat="1">
      <alignment horizontal="center" shrinkToFit="0" vertical="center" wrapText="1"/>
    </xf>
    <xf borderId="4" fillId="4" fontId="4" numFmtId="177" xfId="0" applyAlignment="1" applyBorder="1" applyFont="1" applyNumberFormat="1">
      <alignment horizontal="right" shrinkToFit="0" vertical="center" wrapText="1"/>
    </xf>
    <xf borderId="4" fillId="11" fontId="5" numFmtId="0" xfId="0" applyAlignment="1" applyBorder="1" applyFill="1" applyFont="1">
      <alignment horizontal="left" shrinkToFit="0" vertical="center" wrapText="0"/>
    </xf>
    <xf borderId="4" fillId="11" fontId="5" numFmtId="0" xfId="0" applyAlignment="1" applyBorder="1" applyFont="1">
      <alignment horizontal="center" shrinkToFit="0" vertical="top" wrapText="0"/>
    </xf>
    <xf borderId="4" fillId="11" fontId="5" numFmtId="0" xfId="0" applyAlignment="1" applyBorder="1" applyFont="1">
      <alignment horizontal="center" shrinkToFit="0" vertical="center" wrapText="0"/>
    </xf>
    <xf borderId="4" fillId="11" fontId="4" numFmtId="1" xfId="0" applyAlignment="1" applyBorder="1" applyFont="1" applyNumberFormat="1">
      <alignment horizontal="center" shrinkToFit="0" vertical="center" wrapText="0"/>
    </xf>
    <xf borderId="1" fillId="11" fontId="4" numFmtId="1" xfId="0" applyAlignment="1" applyBorder="1" applyFont="1" applyNumberFormat="1">
      <alignment horizontal="center" shrinkToFit="0" vertical="center" wrapText="0"/>
    </xf>
    <xf borderId="4" fillId="11" fontId="4" numFmtId="177" xfId="0" applyAlignment="1" applyBorder="1" applyFont="1" applyNumberFormat="1">
      <alignment horizontal="right" shrinkToFit="0" vertical="center" wrapText="0"/>
    </xf>
    <xf borderId="4" fillId="4" fontId="5" numFmtId="0" xfId="0" applyAlignment="1" applyBorder="1" applyFont="1">
      <alignment shrinkToFit="0" vertical="bottom" wrapText="0"/>
    </xf>
    <xf borderId="4" fillId="4" fontId="5" numFmtId="49" xfId="0" applyAlignment="1" applyBorder="1" applyFont="1" applyNumberFormat="1">
      <alignment horizontal="center" shrinkToFit="0" vertical="center" wrapText="0"/>
    </xf>
    <xf borderId="4" fillId="4" fontId="4" numFmtId="1" xfId="0" applyAlignment="1" applyBorder="1" applyFont="1" applyNumberFormat="1">
      <alignment horizontal="center" shrinkToFit="0" vertical="center" wrapText="0"/>
    </xf>
    <xf borderId="1" fillId="4" fontId="4" numFmtId="1" xfId="0" applyAlignment="1" applyBorder="1" applyFont="1" applyNumberFormat="1">
      <alignment horizontal="center" shrinkToFit="0" vertical="center" wrapText="0"/>
    </xf>
    <xf borderId="4" fillId="11" fontId="5" numFmtId="0" xfId="0" applyAlignment="1" applyBorder="1" applyFont="1">
      <alignment shrinkToFit="0" vertical="bottom" wrapText="0"/>
    </xf>
    <xf borderId="4" fillId="11" fontId="5" numFmtId="49" xfId="0" applyAlignment="1" applyBorder="1" applyFont="1" applyNumberFormat="1">
      <alignment horizontal="center" shrinkToFit="0" vertical="center" wrapText="0"/>
    </xf>
    <xf borderId="4" fillId="11" fontId="5" numFmtId="0" xfId="0" applyAlignment="1" applyBorder="1" applyFont="1">
      <alignment horizontal="center" shrinkToFit="0" vertical="bottom" wrapText="0"/>
    </xf>
    <xf borderId="4" fillId="4" fontId="4" numFmtId="177" xfId="0" applyAlignment="1" applyBorder="1" applyFont="1" applyNumberFormat="1">
      <alignment horizontal="right" shrinkToFit="0" vertical="center" wrapText="0"/>
    </xf>
    <xf borderId="4" fillId="11" fontId="4" numFmtId="1" xfId="0" applyAlignment="1" applyBorder="1" applyFont="1" applyNumberFormat="1">
      <alignment horizontal="center" shrinkToFit="0" vertical="center" wrapText="1"/>
    </xf>
    <xf borderId="4" fillId="4" fontId="5" numFmtId="0" xfId="0" applyAlignment="1" applyBorder="1" applyFont="1">
      <alignment horizontal="center" shrinkToFit="0" vertical="bottom" wrapText="0"/>
    </xf>
    <xf borderId="4" fillId="7" fontId="4" numFmtId="0" xfId="0" applyAlignment="1" applyBorder="1" applyFont="1">
      <alignment horizontal="left" shrinkToFit="0" vertical="center" wrapText="0"/>
    </xf>
    <xf borderId="1" fillId="7" fontId="4" numFmtId="0" xfId="0" applyAlignment="1" applyBorder="1" applyFont="1">
      <alignment horizontal="center" shrinkToFit="0" vertical="center" wrapText="0"/>
    </xf>
    <xf borderId="4" fillId="7" fontId="4" numFmtId="0" xfId="0" applyAlignment="1" applyBorder="1" applyFont="1">
      <alignment horizontal="center" shrinkToFit="0" vertical="center" wrapText="0"/>
    </xf>
    <xf borderId="4" fillId="7" fontId="4" numFmtId="177" xfId="0" applyAlignment="1" applyBorder="1" applyFont="1" applyNumberFormat="1">
      <alignment horizontal="right" shrinkToFit="0" vertical="center" wrapText="0"/>
    </xf>
    <xf borderId="15" fillId="7" fontId="4" numFmtId="0" xfId="0" applyAlignment="1" applyBorder="1" applyFont="1">
      <alignment shrinkToFit="0" vertical="top" wrapText="1"/>
    </xf>
    <xf borderId="4" fillId="0" fontId="5" numFmtId="0" xfId="0" applyAlignment="1" applyBorder="1" applyFont="1">
      <alignment horizontal="left" shrinkToFit="0" vertical="center" wrapText="0"/>
    </xf>
    <xf borderId="4" fillId="0" fontId="5" numFmtId="0" xfId="0" applyAlignment="1" applyBorder="1" applyFont="1">
      <alignment horizontal="center" shrinkToFit="0" vertical="bottom" wrapText="0"/>
    </xf>
    <xf borderId="4" fillId="0" fontId="5" numFmtId="0" xfId="0" applyAlignment="1" applyBorder="1" applyFont="1">
      <alignment horizontal="center" shrinkToFit="0" vertical="center" wrapText="0"/>
    </xf>
    <xf borderId="4" fillId="0" fontId="4" numFmtId="3" xfId="0" applyAlignment="1" applyBorder="1" applyFont="1" applyNumberFormat="1">
      <alignment horizontal="center" shrinkToFit="0" vertical="center" wrapText="0"/>
    </xf>
    <xf borderId="1" fillId="0" fontId="4" numFmtId="3" xfId="0" applyAlignment="1" applyBorder="1" applyFont="1" applyNumberFormat="1">
      <alignment horizontal="center" shrinkToFit="0" vertical="center" wrapText="0"/>
    </xf>
    <xf borderId="4" fillId="0" fontId="4" numFmtId="3" xfId="0" applyAlignment="1" applyBorder="1" applyFont="1" applyNumberFormat="1">
      <alignment horizontal="center" shrinkToFit="0" vertical="center" wrapText="1"/>
    </xf>
    <xf borderId="4" fillId="0" fontId="4" numFmtId="177" xfId="0" applyAlignment="1" applyBorder="1" applyFont="1" applyNumberFormat="1">
      <alignment horizontal="right" shrinkToFit="0" vertical="center" wrapText="1"/>
    </xf>
    <xf borderId="4" fillId="11" fontId="4" numFmtId="3" xfId="0" applyAlignment="1" applyBorder="1" applyFont="1" applyNumberFormat="1">
      <alignment horizontal="center" shrinkToFit="0" vertical="center" wrapText="0"/>
    </xf>
    <xf borderId="1" fillId="11" fontId="4" numFmtId="3" xfId="0" applyAlignment="1" applyBorder="1" applyFont="1" applyNumberFormat="1">
      <alignment horizontal="center" shrinkToFit="0" vertical="center" wrapText="0"/>
    </xf>
    <xf borderId="4" fillId="0" fontId="5" numFmtId="49" xfId="0" applyAlignment="1" applyBorder="1" applyFont="1" applyNumberFormat="1">
      <alignment horizontal="center" shrinkToFit="0" vertical="center" wrapText="0"/>
    </xf>
    <xf borderId="4" fillId="11" fontId="5" numFmtId="0" xfId="0" applyAlignment="1" applyBorder="1" applyFont="1">
      <alignment shrinkToFit="0" vertical="center" wrapText="1"/>
    </xf>
    <xf borderId="4" fillId="11" fontId="5" numFmtId="49" xfId="0" applyAlignment="1" applyBorder="1" applyFont="1" applyNumberFormat="1">
      <alignment horizontal="center" shrinkToFit="0" vertical="center" wrapText="1"/>
    </xf>
    <xf borderId="4" fillId="11" fontId="4" numFmtId="178" xfId="0" applyAlignment="1" applyBorder="1" applyFont="1" applyNumberFormat="1">
      <alignment horizontal="center" shrinkToFit="0" vertical="center" wrapText="0"/>
    </xf>
    <xf borderId="1" fillId="11" fontId="4" numFmtId="178" xfId="0" applyAlignment="1" applyBorder="1" applyFont="1" applyNumberFormat="1">
      <alignment horizontal="center" shrinkToFit="0" vertical="center" wrapText="0"/>
    </xf>
    <xf borderId="4" fillId="0" fontId="4" numFmtId="178" xfId="0" applyAlignment="1" applyBorder="1" applyFont="1" applyNumberFormat="1">
      <alignment horizontal="center" shrinkToFit="0" vertical="center" wrapText="0"/>
    </xf>
    <xf borderId="1" fillId="0" fontId="4" numFmtId="178" xfId="0" applyAlignment="1" applyBorder="1" applyFont="1" applyNumberFormat="1">
      <alignment horizontal="center" shrinkToFit="0" vertical="center" wrapText="0"/>
    </xf>
    <xf borderId="4" fillId="0" fontId="4" numFmtId="178" xfId="0" applyAlignment="1" applyBorder="1" applyFont="1" applyNumberFormat="1">
      <alignment horizontal="center" shrinkToFit="0" vertical="center" wrapText="1"/>
    </xf>
    <xf borderId="4" fillId="0" fontId="5" numFmtId="0" xfId="0" applyAlignment="1" applyBorder="1" applyFont="1">
      <alignment horizontal="left" shrinkToFit="0" vertical="bottom" wrapText="1"/>
    </xf>
    <xf borderId="4" fillId="0" fontId="5" numFmtId="0" xfId="0" applyAlignment="1" applyBorder="1" applyFont="1">
      <alignment horizontal="center" shrinkToFit="0" vertical="center" wrapText="1"/>
    </xf>
    <xf borderId="4" fillId="5" fontId="5" numFmtId="177" xfId="0" applyAlignment="1" applyBorder="1" applyFont="1" applyNumberForma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0"/>
    </xf>
    <xf borderId="1" fillId="0" fontId="4" numFmtId="0" xfId="0" applyAlignment="1" applyBorder="1" applyFont="1">
      <alignment horizontal="center" shrinkToFit="0" vertical="center" wrapText="0"/>
    </xf>
    <xf borderId="4" fillId="11" fontId="5" numFmtId="0" xfId="0" applyAlignment="1" applyBorder="1" applyFont="1">
      <alignment horizontal="left" shrinkToFit="0" vertical="bottom" wrapText="1"/>
    </xf>
    <xf borderId="4" fillId="11" fontId="5" numFmtId="0" xfId="0" applyAlignment="1" applyBorder="1" applyFont="1">
      <alignment horizontal="center" shrinkToFit="0" vertical="center" wrapText="1"/>
    </xf>
    <xf borderId="4" fillId="12" fontId="5" numFmtId="0" xfId="0" applyAlignment="1" applyBorder="1" applyFill="1" applyFont="1">
      <alignment horizontal="center" shrinkToFit="0" vertical="bottom" wrapText="1"/>
    </xf>
    <xf borderId="4" fillId="5" fontId="5" numFmtId="177" xfId="0" applyAlignment="1" applyBorder="1" applyFont="1" applyNumberFormat="1">
      <alignment horizontal="center" shrinkToFit="0" vertical="bottom" wrapText="1"/>
    </xf>
    <xf borderId="4" fillId="11" fontId="4" numFmtId="0" xfId="0" applyAlignment="1" applyBorder="1" applyFont="1">
      <alignment horizontal="center" shrinkToFit="0" vertical="center" wrapText="0"/>
    </xf>
    <xf borderId="1" fillId="11" fontId="4" numFmtId="0" xfId="0" applyAlignment="1" applyBorder="1" applyFont="1">
      <alignment horizontal="center" shrinkToFit="0" vertical="center" wrapText="0"/>
    </xf>
    <xf borderId="4" fillId="0" fontId="5" numFmtId="0" xfId="0" applyAlignment="1" applyBorder="1" applyFont="1">
      <alignment horizontal="center" shrinkToFit="0" vertical="bottom" wrapText="1"/>
    </xf>
    <xf borderId="4" fillId="0" fontId="4" numFmtId="0" xfId="0" applyAlignment="1" applyBorder="1" applyFont="1">
      <alignment horizontal="center" shrinkToFit="0" vertical="bottom" wrapText="0"/>
    </xf>
    <xf borderId="1" fillId="0" fontId="4" numFmtId="0" xfId="0" applyAlignment="1" applyBorder="1" applyFont="1">
      <alignment horizontal="center" shrinkToFit="0" vertical="bottom" wrapText="0"/>
    </xf>
    <xf borderId="4" fillId="11" fontId="5" numFmtId="0" xfId="0" applyAlignment="1" applyBorder="1" applyFont="1">
      <alignment horizontal="center" shrinkToFit="0" vertical="bottom" wrapText="1"/>
    </xf>
    <xf borderId="4" fillId="0" fontId="4" numFmtId="177" xfId="0" applyAlignment="1" applyBorder="1" applyFont="1" applyNumberFormat="1">
      <alignment horizontal="right" shrinkToFit="0" vertical="center" wrapText="0"/>
    </xf>
    <xf borderId="4" fillId="11" fontId="4" numFmtId="0" xfId="0" applyAlignment="1" applyBorder="1" applyFont="1">
      <alignment horizontal="center" shrinkToFit="0" vertical="bottom" wrapText="0"/>
    </xf>
    <xf borderId="1" fillId="11" fontId="4" numFmtId="0" xfId="0" applyAlignment="1" applyBorder="1" applyFont="1">
      <alignment horizontal="center" shrinkToFit="0" vertical="bottom" wrapText="0"/>
    </xf>
    <xf borderId="4" fillId="11" fontId="4" numFmtId="177" xfId="0" applyAlignment="1" applyBorder="1" applyFont="1" applyNumberFormat="1">
      <alignment horizontal="right" shrinkToFit="0" vertical="center" wrapText="1"/>
    </xf>
    <xf borderId="4" fillId="13" fontId="5" numFmtId="0" xfId="0" applyAlignment="1" applyBorder="1" applyFill="1" applyFont="1">
      <alignment horizontal="left" shrinkToFit="0" vertical="bottom" wrapText="1"/>
    </xf>
    <xf borderId="4" fillId="13" fontId="5" numFmtId="0" xfId="0" applyAlignment="1" applyBorder="1" applyFont="1">
      <alignment horizontal="center" shrinkToFit="0" vertical="bottom" wrapText="1"/>
    </xf>
    <xf borderId="4" fillId="13" fontId="4" numFmtId="0" xfId="0" applyAlignment="1" applyBorder="1" applyFont="1">
      <alignment horizontal="center" shrinkToFit="0" vertical="center" wrapText="0"/>
    </xf>
    <xf borderId="1" fillId="13" fontId="4" numFmtId="0" xfId="0" applyAlignment="1" applyBorder="1" applyFont="1">
      <alignment horizontal="center" shrinkToFit="0" vertical="center" wrapText="0"/>
    </xf>
    <xf borderId="4" fillId="13" fontId="4" numFmtId="0" xfId="0" applyAlignment="1" applyBorder="1" applyFont="1">
      <alignment horizontal="center" shrinkToFit="0" vertical="bottom" wrapText="0"/>
    </xf>
    <xf borderId="4" fillId="13" fontId="4" numFmtId="177" xfId="0" applyAlignment="1" applyBorder="1" applyFont="1" applyNumberFormat="1">
      <alignment horizontal="right" shrinkToFit="0" vertical="center" wrapText="1"/>
    </xf>
    <xf borderId="4" fillId="7" fontId="4" numFmtId="0" xfId="0" applyAlignment="1" applyBorder="1" applyFont="1">
      <alignment shrinkToFit="0" vertical="bottom" wrapText="0"/>
    </xf>
    <xf borderId="4" fillId="0" fontId="5" numFmtId="0" xfId="0" applyAlignment="1" applyBorder="1" applyFont="1">
      <alignment shrinkToFit="0" vertical="bottom" wrapText="0"/>
    </xf>
    <xf borderId="4" fillId="0" fontId="5" numFmtId="49" xfId="0" applyAlignment="1" applyBorder="1" applyFont="1" applyNumberFormat="1">
      <alignment horizontal="center" shrinkToFit="0" vertical="bottom" wrapText="0"/>
    </xf>
    <xf borderId="4" fillId="5" fontId="5" numFmtId="177" xfId="0" applyAlignment="1" applyBorder="1" applyFont="1" applyNumberFormat="1">
      <alignment horizontal="right" shrinkToFit="0" vertical="bottom" wrapText="0"/>
    </xf>
    <xf borderId="4" fillId="11" fontId="5" numFmtId="0" xfId="0" applyAlignment="1" applyBorder="1" applyFont="1">
      <alignment shrinkToFit="0" vertical="bottom" wrapText="1"/>
    </xf>
    <xf borderId="4" fillId="5" fontId="5" numFmtId="168" xfId="0" applyAlignment="1" applyBorder="1" applyFont="1" applyNumberFormat="1">
      <alignment horizontal="right" shrinkToFit="0" vertical="center" wrapText="0"/>
    </xf>
    <xf borderId="4" fillId="5" fontId="5" numFmtId="168" xfId="0" applyAlignment="1" applyBorder="1" applyFont="1" applyNumberFormat="1">
      <alignment horizontal="right" shrinkToFit="0" vertical="bottom" wrapText="0"/>
    </xf>
    <xf borderId="4" fillId="11" fontId="5" numFmtId="0" xfId="0" applyAlignment="1" applyBorder="1" applyFont="1">
      <alignment horizontal="left" shrinkToFit="0" vertical="bottom" wrapText="0"/>
    </xf>
    <xf borderId="4" fillId="11" fontId="5" numFmtId="49" xfId="0" applyAlignment="1" applyBorder="1" applyFont="1" applyNumberFormat="1">
      <alignment horizontal="center" shrinkToFit="0" vertical="bottom" wrapText="0"/>
    </xf>
    <xf borderId="0" fillId="0" fontId="23" numFmtId="0" xfId="0" applyAlignment="1" applyFont="1">
      <alignment horizontal="center" shrinkToFit="0" vertical="center" wrapText="0"/>
    </xf>
    <xf borderId="18" fillId="0" fontId="2" numFmtId="0" xfId="0" applyBorder="1" applyFont="1"/>
    <xf borderId="4" fillId="4" fontId="5" numFmtId="0" xfId="0" applyAlignment="1" applyBorder="1" applyFont="1">
      <alignment shrinkToFit="0" vertical="center" wrapText="0"/>
    </xf>
    <xf borderId="4" fillId="4" fontId="5" numFmtId="0" xfId="0" applyAlignment="1" applyBorder="1" applyFont="1">
      <alignment shrinkToFit="0" vertical="bottom" wrapText="1"/>
    </xf>
    <xf borderId="1" fillId="4" fontId="4" numFmtId="179" xfId="0" applyAlignment="1" applyBorder="1" applyFont="1" applyNumberFormat="1">
      <alignment horizontal="center" shrinkToFit="0" vertical="center" wrapText="0"/>
    </xf>
    <xf borderId="4" fillId="4" fontId="4" numFmtId="178" xfId="0" applyAlignment="1" applyBorder="1" applyFont="1" applyNumberFormat="1">
      <alignment horizontal="center" shrinkToFit="0" vertical="center" wrapText="0"/>
    </xf>
    <xf borderId="4" fillId="4" fontId="4" numFmtId="3" xfId="0" applyAlignment="1" applyBorder="1" applyFont="1" applyNumberFormat="1">
      <alignment horizontal="center" shrinkToFit="0" vertical="center" wrapText="0"/>
    </xf>
    <xf borderId="1" fillId="11" fontId="4" numFmtId="179" xfId="0" applyAlignment="1" applyBorder="1" applyFont="1" applyNumberFormat="1">
      <alignment horizontal="center" shrinkToFit="0" vertical="center" wrapText="0"/>
    </xf>
    <xf borderId="4" fillId="11" fontId="4" numFmtId="179" xfId="0" applyAlignment="1" applyBorder="1" applyFont="1" applyNumberFormat="1">
      <alignment horizontal="center" shrinkToFit="0" vertical="center" wrapText="1"/>
    </xf>
    <xf borderId="1" fillId="3" fontId="4" numFmtId="3" xfId="0" applyAlignment="1" applyBorder="1" applyFont="1" applyNumberFormat="1">
      <alignment horizontal="center" shrinkToFit="0" vertical="center" wrapText="0"/>
    </xf>
    <xf borderId="4" fillId="4" fontId="5" numFmtId="0" xfId="0" applyAlignment="1" applyBorder="1" applyFont="1">
      <alignment horizontal="left" shrinkToFit="0" vertical="bottom" wrapText="1"/>
    </xf>
    <xf borderId="4" fillId="4" fontId="5" numFmtId="0" xfId="0" applyAlignment="1" applyBorder="1" applyFont="1">
      <alignment horizontal="center" shrinkToFit="0" vertical="center" wrapText="1"/>
    </xf>
    <xf borderId="1" fillId="4" fontId="4" numFmtId="0" xfId="0" applyAlignment="1" applyBorder="1" applyFont="1">
      <alignment horizontal="center" shrinkToFit="0" vertical="center" wrapText="0"/>
    </xf>
    <xf borderId="4" fillId="4" fontId="4" numFmtId="0" xfId="0" applyAlignment="1" applyBorder="1" applyFont="1">
      <alignment horizontal="center" shrinkToFit="0" vertical="center" wrapText="0"/>
    </xf>
    <xf borderId="4" fillId="4" fontId="5" numFmtId="0" xfId="0" applyAlignment="1" applyBorder="1" applyFont="1">
      <alignment horizontal="center" shrinkToFit="0" vertical="bottom" wrapText="1"/>
    </xf>
    <xf borderId="1" fillId="4" fontId="4" numFmtId="0" xfId="0" applyAlignment="1" applyBorder="1" applyFont="1">
      <alignment horizontal="center" shrinkToFit="0" vertical="bottom" wrapText="0"/>
    </xf>
    <xf borderId="1" fillId="4" fontId="4" numFmtId="3" xfId="0" applyAlignment="1" applyBorder="1" applyFont="1" applyNumberFormat="1">
      <alignment horizontal="center" shrinkToFit="0" vertical="center" wrapText="0"/>
    </xf>
    <xf borderId="4" fillId="4" fontId="4" numFmtId="178" xfId="0" applyAlignment="1" applyBorder="1" applyFont="1" applyNumberFormat="1">
      <alignment horizontal="center" shrinkToFit="0" vertical="center" wrapText="1"/>
    </xf>
    <xf borderId="1" fillId="4" fontId="4" numFmtId="178" xfId="0" applyAlignment="1" applyBorder="1" applyFont="1" applyNumberFormat="1">
      <alignment horizontal="center" shrinkToFit="0" vertical="center" wrapText="0"/>
    </xf>
    <xf borderId="4" fillId="4" fontId="4" numFmtId="3" xfId="0" applyAlignment="1" applyBorder="1" applyFont="1" applyNumberFormat="1">
      <alignment horizontal="center" shrinkToFit="0" vertical="center" wrapText="1"/>
    </xf>
    <xf borderId="4" fillId="11" fontId="4" numFmtId="178" xfId="0" applyAlignment="1" applyBorder="1" applyFont="1" applyNumberFormat="1">
      <alignment horizontal="center" shrinkToFit="0" vertical="center" wrapText="1"/>
    </xf>
    <xf borderId="4" fillId="0" fontId="5" numFmtId="177" xfId="0" applyAlignment="1" applyBorder="1" applyFont="1" applyNumberFormat="1">
      <alignment horizontal="center" shrinkToFit="0" vertical="center" wrapText="1"/>
    </xf>
    <xf borderId="4" fillId="12" fontId="5" numFmtId="177" xfId="0" applyAlignment="1" applyBorder="1" applyFont="1" applyNumberFormat="1">
      <alignment horizontal="center" shrinkToFit="0" vertical="bottom" wrapText="1"/>
    </xf>
    <xf borderId="4" fillId="0" fontId="5" numFmtId="177" xfId="0" applyAlignment="1" applyBorder="1" applyFont="1" applyNumberFormat="1">
      <alignment horizontal="center" shrinkToFit="0" vertical="bottom" wrapText="1"/>
    </xf>
    <xf borderId="1" fillId="6" fontId="21" numFmtId="0" xfId="0" applyAlignment="1" applyBorder="1" applyFont="1">
      <alignment horizontal="left" shrinkToFit="0" vertical="center" wrapText="1"/>
    </xf>
    <xf borderId="1" fillId="7" fontId="4" numFmtId="0" xfId="0" applyAlignment="1" applyBorder="1" applyFont="1">
      <alignment horizontal="center" shrinkToFit="0" vertical="top" wrapText="1"/>
    </xf>
    <xf borderId="19" fillId="7" fontId="4" numFmtId="0" xfId="0" applyAlignment="1" applyBorder="1" applyFont="1">
      <alignment horizontal="center" shrinkToFit="0" vertical="center" wrapText="1"/>
    </xf>
    <xf borderId="20" fillId="0" fontId="2" numFmtId="0" xfId="0" applyBorder="1" applyFont="1"/>
    <xf borderId="21" fillId="0" fontId="2" numFmtId="0" xfId="0" applyBorder="1" applyFont="1"/>
    <xf borderId="22" fillId="0" fontId="2" numFmtId="0" xfId="0" applyBorder="1" applyFont="1"/>
    <xf borderId="23" fillId="0" fontId="2" numFmtId="0" xfId="0" applyBorder="1" applyFont="1"/>
    <xf borderId="24" fillId="0" fontId="2" numFmtId="0" xfId="0" applyBorder="1" applyFont="1"/>
    <xf borderId="25" fillId="0" fontId="2" numFmtId="0" xfId="0" applyBorder="1" applyFont="1"/>
    <xf borderId="26" fillId="0" fontId="2" numFmtId="0" xfId="0" applyBorder="1" applyFont="1"/>
    <xf borderId="1" fillId="4" fontId="4" numFmtId="3" xfId="0" applyAlignment="1" applyBorder="1" applyFont="1" applyNumberFormat="1">
      <alignment horizontal="center" shrinkToFit="0" vertical="center" wrapText="1"/>
    </xf>
    <xf borderId="1" fillId="4" fontId="4" numFmtId="177" xfId="0" applyAlignment="1" applyBorder="1" applyFont="1" applyNumberFormat="1">
      <alignment horizontal="right" shrinkToFit="0" vertical="center" wrapText="1"/>
    </xf>
    <xf borderId="1" fillId="11" fontId="4" numFmtId="177" xfId="0" applyAlignment="1" applyBorder="1" applyFont="1" applyNumberFormat="1">
      <alignment horizontal="right" shrinkToFit="0" vertical="center" wrapText="0"/>
    </xf>
    <xf borderId="1" fillId="11" fontId="4" numFmtId="177" xfId="0" applyAlignment="1" applyBorder="1" applyFont="1" applyNumberFormat="1">
      <alignment horizontal="right" shrinkToFit="0" vertical="center" wrapText="1"/>
    </xf>
    <xf borderId="1" fillId="4" fontId="4" numFmtId="177" xfId="0" applyAlignment="1" applyBorder="1" applyFont="1" applyNumberFormat="1">
      <alignment horizontal="right" shrinkToFit="0" vertical="center" wrapText="0"/>
    </xf>
    <xf borderId="1" fillId="4" fontId="4" numFmtId="178" xfId="0" applyAlignment="1" applyBorder="1" applyFont="1" applyNumberFormat="1">
      <alignment horizontal="center" shrinkToFit="0" vertical="center" wrapText="1"/>
    </xf>
    <xf borderId="1" fillId="7" fontId="4" numFmtId="177" xfId="0" applyAlignment="1" applyBorder="1" applyFont="1" applyNumberFormat="1">
      <alignment horizontal="right" shrinkToFit="0" vertical="center" wrapText="0"/>
    </xf>
    <xf borderId="4" fillId="3" fontId="4" numFmtId="0" xfId="0" applyAlignment="1" applyBorder="1" applyFont="1">
      <alignment horizontal="left" shrinkToFit="0" vertical="center" wrapText="0"/>
    </xf>
    <xf borderId="1" fillId="3" fontId="4" numFmtId="177" xfId="0" applyAlignment="1" applyBorder="1" applyFont="1" applyNumberFormat="1">
      <alignment horizontal="right" shrinkToFit="0" vertical="center" wrapText="0"/>
    </xf>
    <xf borderId="4" fillId="0" fontId="5" numFmtId="0" xfId="0" applyAlignment="1" applyBorder="1" applyFont="1">
      <alignment shrinkToFit="0" vertical="center" wrapText="0"/>
    </xf>
    <xf borderId="1" fillId="0" fontId="4" numFmtId="3" xfId="0" applyAlignment="1" applyBorder="1" applyFont="1" applyNumberFormat="1">
      <alignment horizontal="center" shrinkToFit="0" vertical="center" wrapText="1"/>
    </xf>
    <xf borderId="1" fillId="0" fontId="4" numFmtId="177" xfId="0" applyAlignment="1" applyBorder="1" applyFont="1" applyNumberFormat="1">
      <alignment horizontal="right" shrinkToFit="0" vertical="center" wrapText="1"/>
    </xf>
    <xf borderId="1" fillId="0" fontId="4" numFmtId="178" xfId="0" applyAlignment="1" applyBorder="1" applyFont="1" applyNumberFormat="1">
      <alignment horizontal="center" shrinkToFit="0" vertical="center" wrapText="1"/>
    </xf>
    <xf borderId="4" fillId="12" fontId="5" numFmtId="0" xfId="0" applyAlignment="1" applyBorder="1" applyFont="1">
      <alignment horizontal="left" shrinkToFit="0" vertical="bottom" wrapText="1"/>
    </xf>
    <xf borderId="1" fillId="12" fontId="4" numFmtId="0" xfId="0" applyAlignment="1" applyBorder="1" applyFont="1">
      <alignment horizontal="center" shrinkToFit="0" vertical="center" wrapText="0"/>
    </xf>
    <xf borderId="1" fillId="12" fontId="4" numFmtId="177" xfId="0" applyAlignment="1" applyBorder="1" applyFont="1" applyNumberFormat="1">
      <alignment horizontal="right" shrinkToFit="0" vertical="center" wrapText="0"/>
    </xf>
    <xf borderId="1" fillId="0" fontId="4" numFmtId="177" xfId="0" applyAlignment="1" applyBorder="1" applyFont="1" applyNumberFormat="1">
      <alignment horizontal="right" shrinkToFit="0" vertical="center" wrapText="0"/>
    </xf>
    <xf borderId="1" fillId="12" fontId="4" numFmtId="177" xfId="0" applyAlignment="1" applyBorder="1" applyFont="1" applyNumberFormat="1">
      <alignment horizontal="right" shrinkToFit="0" vertical="center" wrapText="1"/>
    </xf>
    <xf borderId="1" fillId="13" fontId="4" numFmtId="0" xfId="0" applyAlignment="1" applyBorder="1" applyFont="1">
      <alignment horizontal="center" shrinkToFit="0" vertical="bottom" wrapText="0"/>
    </xf>
    <xf borderId="4" fillId="9" fontId="4" numFmtId="0" xfId="0" applyAlignment="1" applyBorder="1" applyFont="1">
      <alignment shrinkToFit="0" vertical="bottom" wrapText="0"/>
    </xf>
    <xf borderId="1" fillId="9" fontId="4" numFmtId="0" xfId="0" applyAlignment="1" applyBorder="1" applyFont="1">
      <alignment horizontal="center" shrinkToFit="0" vertical="center" wrapText="0"/>
    </xf>
    <xf borderId="1" fillId="9" fontId="4" numFmtId="177" xfId="0" applyAlignment="1" applyBorder="1" applyFont="1" applyNumberFormat="1">
      <alignment horizontal="right" shrinkToFit="0" vertical="center" wrapText="0"/>
    </xf>
    <xf borderId="4" fillId="3" fontId="4" numFmtId="0" xfId="0" applyAlignment="1" applyBorder="1" applyFont="1">
      <alignment shrinkToFit="0" vertical="bottom" wrapText="0"/>
    </xf>
    <xf borderId="1" fillId="3" fontId="5" numFmtId="0" xfId="0" applyAlignment="1" applyBorder="1" applyFont="1">
      <alignment shrinkToFit="0" vertical="bottom" wrapText="0"/>
    </xf>
    <xf borderId="1" fillId="3" fontId="4" numFmtId="177" xfId="0" applyAlignment="1" applyBorder="1" applyFont="1" applyNumberFormat="1">
      <alignment shrinkToFit="0" vertical="bottom" wrapText="0"/>
    </xf>
    <xf borderId="4" fillId="9" fontId="4" numFmtId="0" xfId="0" applyAlignment="1" applyBorder="1" applyFont="1">
      <alignment horizontal="center" readingOrder="0" shrinkToFit="0" vertical="bottom" wrapText="0"/>
    </xf>
    <xf borderId="4" fillId="12" fontId="5" numFmtId="0" xfId="0" applyAlignment="1" applyBorder="1" applyFont="1">
      <alignment shrinkToFit="0" vertical="bottom" wrapText="1"/>
    </xf>
    <xf borderId="4" fillId="12" fontId="5" numFmtId="49" xfId="0" applyAlignment="1" applyBorder="1" applyFont="1" applyNumberFormat="1">
      <alignment horizontal="center" shrinkToFit="0" vertical="center" wrapText="0"/>
    </xf>
    <xf borderId="4" fillId="12" fontId="5" numFmtId="0" xfId="0" applyAlignment="1" applyBorder="1" applyFont="1">
      <alignment horizontal="center" shrinkToFit="0" vertical="center" wrapText="0"/>
    </xf>
    <xf borderId="4" fillId="12" fontId="5" numFmtId="0" xfId="0" applyAlignment="1" applyBorder="1" applyFont="1">
      <alignment horizontal="left" shrinkToFit="0" vertical="bottom" wrapText="0"/>
    </xf>
    <xf borderId="4" fillId="12" fontId="5" numFmtId="49" xfId="0" applyAlignment="1" applyBorder="1" applyFont="1" applyNumberFormat="1">
      <alignment horizontal="center" shrinkToFit="0" vertical="bottom" wrapText="0"/>
    </xf>
    <xf borderId="1" fillId="12" fontId="4" numFmtId="0" xfId="0" applyAlignment="1" applyBorder="1" applyFont="1">
      <alignment horizontal="center" shrinkToFit="0" vertical="bottom" wrapText="0"/>
    </xf>
    <xf borderId="27" fillId="6" fontId="5" numFmtId="0" xfId="0" applyAlignment="1" applyBorder="1" applyFont="1">
      <alignment shrinkToFit="0" vertical="bottom" wrapText="0"/>
    </xf>
    <xf borderId="28" fillId="0" fontId="2" numFmtId="0" xfId="0" applyBorder="1" applyFont="1"/>
    <xf borderId="29" fillId="0" fontId="2" numFmtId="0" xfId="0" applyBorder="1" applyFont="1"/>
    <xf borderId="30" fillId="6" fontId="4" numFmtId="0" xfId="0" applyAlignment="1" applyBorder="1" applyFont="1">
      <alignment readingOrder="0" shrinkToFit="0" vertical="bottom" wrapText="0"/>
    </xf>
    <xf borderId="31" fillId="0" fontId="2" numFmtId="0" xfId="0" applyBorder="1" applyFont="1"/>
    <xf borderId="32" fillId="0" fontId="2" numFmtId="0" xfId="0" applyBorder="1" applyFont="1"/>
    <xf borderId="4" fillId="9" fontId="4" numFmtId="0" xfId="0" applyAlignment="1" applyBorder="1" applyFont="1">
      <alignment horizontal="center" shrinkToFit="0" vertical="center" wrapText="0"/>
    </xf>
    <xf borderId="4" fillId="9" fontId="4" numFmtId="177" xfId="0" applyAlignment="1" applyBorder="1" applyFont="1" applyNumberFormat="1">
      <alignment horizontal="center" shrinkToFit="0" vertical="center" wrapText="1"/>
    </xf>
    <xf borderId="1" fillId="9" fontId="4" numFmtId="177" xfId="0" applyAlignment="1" applyBorder="1" applyFont="1" applyNumberFormat="1">
      <alignment horizontal="center" shrinkToFit="0" vertical="center" wrapText="0"/>
    </xf>
    <xf borderId="1" fillId="9" fontId="4" numFmtId="177" xfId="0" applyAlignment="1" applyBorder="1" applyFont="1" applyNumberFormat="1">
      <alignment horizontal="left" shrinkToFit="0" vertical="top" wrapText="1"/>
    </xf>
    <xf borderId="4" fillId="0" fontId="4" numFmtId="0" xfId="0" applyAlignment="1" applyBorder="1" applyFont="1">
      <alignment shrinkToFit="0" vertical="bottom" wrapText="1"/>
    </xf>
    <xf borderId="4" fillId="0" fontId="5" numFmtId="177" xfId="0" applyAlignment="1" applyBorder="1" applyFont="1" applyNumberFormat="1">
      <alignment horizontal="center" shrinkToFit="0" vertical="center" wrapText="0"/>
    </xf>
    <xf borderId="1" fillId="0" fontId="5" numFmtId="177" xfId="0" applyAlignment="1" applyBorder="1" applyFont="1" applyNumberFormat="1">
      <alignment horizontal="center" shrinkToFit="0" vertical="center" wrapText="0"/>
    </xf>
    <xf borderId="4" fillId="7" fontId="4" numFmtId="0" xfId="0" applyAlignment="1" applyBorder="1" applyFont="1">
      <alignment shrinkToFit="0" vertical="bottom" wrapText="1"/>
    </xf>
    <xf borderId="4" fillId="7" fontId="4" numFmtId="177" xfId="0" applyAlignment="1" applyBorder="1" applyFont="1" applyNumberFormat="1">
      <alignment horizontal="center" shrinkToFit="0" vertical="center" wrapText="0"/>
    </xf>
    <xf borderId="1" fillId="7" fontId="4" numFmtId="177" xfId="0" applyAlignment="1" applyBorder="1" applyFont="1" applyNumberFormat="1">
      <alignment horizontal="center" shrinkToFit="0" vertical="center" wrapText="0"/>
    </xf>
    <xf borderId="1" fillId="0" fontId="5" numFmtId="0" xfId="0" applyAlignment="1" applyBorder="1" applyFont="1">
      <alignment shrinkToFit="0" vertical="bottom" wrapText="1"/>
    </xf>
    <xf borderId="4" fillId="7" fontId="4" numFmtId="0" xfId="0" applyAlignment="1" applyBorder="1" applyFont="1">
      <alignment horizontal="left" shrinkToFit="0" vertical="bottom" wrapText="0"/>
    </xf>
    <xf borderId="1" fillId="0" fontId="4" numFmtId="0" xfId="0" applyAlignment="1" applyBorder="1" applyFont="1">
      <alignment shrinkToFit="0" vertical="bottom" wrapText="0"/>
    </xf>
    <xf borderId="1" fillId="5" fontId="4" numFmtId="177" xfId="0" applyAlignment="1" applyBorder="1" applyFont="1" applyNumberFormat="1">
      <alignment horizontal="center" readingOrder="0" shrinkToFit="0" vertical="center" wrapText="0"/>
    </xf>
    <xf borderId="4" fillId="3" fontId="4" numFmtId="177" xfId="0" applyAlignment="1" applyBorder="1" applyFont="1" applyNumberFormat="1">
      <alignment horizontal="center" shrinkToFit="0" vertical="center" wrapText="0"/>
    </xf>
    <xf borderId="1" fillId="3" fontId="4" numFmtId="177" xfId="0" applyAlignment="1" applyBorder="1" applyFont="1" applyNumberFormat="1">
      <alignment horizontal="center" shrinkToFit="0" vertical="center" wrapText="0"/>
    </xf>
    <xf borderId="1" fillId="6" fontId="4" numFmtId="0" xfId="0" applyAlignment="1" applyBorder="1" applyFont="1">
      <alignment horizontal="center" shrinkToFit="0" vertical="bottom" wrapText="1"/>
    </xf>
    <xf borderId="1" fillId="3" fontId="4" numFmtId="0" xfId="0" applyAlignment="1" applyBorder="1" applyFont="1">
      <alignment horizontal="center" shrinkToFit="0" vertical="bottom" wrapText="1"/>
    </xf>
    <xf borderId="1" fillId="3" fontId="4" numFmtId="0" xfId="0" applyAlignment="1" applyBorder="1" applyFont="1">
      <alignment horizontal="center" shrinkToFit="0" vertical="top" wrapText="1"/>
    </xf>
    <xf borderId="24" fillId="0" fontId="14" numFmtId="0" xfId="0" applyAlignment="1" applyBorder="1" applyFont="1">
      <alignment shrinkToFit="0" vertical="bottom" wrapText="0"/>
    </xf>
    <xf borderId="1" fillId="11" fontId="4" numFmtId="0" xfId="0" applyAlignment="1" applyBorder="1" applyFont="1">
      <alignment horizontal="center" shrinkToFit="0" vertical="center" wrapText="1"/>
    </xf>
    <xf borderId="1" fillId="4" fontId="4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8" fontId="24" numFmtId="0" xfId="0" applyAlignment="1" applyBorder="1" applyFont="1">
      <alignment horizontal="center" shrinkToFit="0" vertical="bottom" wrapText="0"/>
    </xf>
    <xf borderId="4" fillId="14" fontId="25" numFmtId="0" xfId="0" applyAlignment="1" applyBorder="1" applyFill="1" applyFont="1">
      <alignment horizontal="center" shrinkToFit="0" vertical="bottom" wrapText="0"/>
    </xf>
    <xf borderId="1" fillId="14" fontId="25" numFmtId="0" xfId="0" applyAlignment="1" applyBorder="1" applyFont="1">
      <alignment horizontal="center" shrinkToFit="0" vertical="bottom" wrapText="0"/>
    </xf>
    <xf borderId="4" fillId="0" fontId="25" numFmtId="0" xfId="0" applyAlignment="1" applyBorder="1" applyFont="1">
      <alignment horizontal="center" shrinkToFit="0" vertical="bottom" wrapText="0"/>
    </xf>
    <xf borderId="4" fillId="0" fontId="26" numFmtId="0" xfId="0" applyAlignment="1" applyBorder="1" applyFont="1">
      <alignment horizontal="center" shrinkToFit="0" vertical="bottom" wrapText="0"/>
    </xf>
    <xf borderId="4" fillId="0" fontId="26" numFmtId="180" xfId="0" applyAlignment="1" applyBorder="1" applyFont="1" applyNumberFormat="1">
      <alignment horizontal="center" shrinkToFit="0" vertical="center" wrapText="0"/>
    </xf>
    <xf borderId="1" fillId="0" fontId="26" numFmtId="177" xfId="0" applyAlignment="1" applyBorder="1" applyFont="1" applyNumberFormat="1">
      <alignment horizontal="center" shrinkToFit="0" vertical="bottom" wrapText="0"/>
    </xf>
    <xf borderId="4" fillId="0" fontId="26" numFmtId="177" xfId="0" applyAlignment="1" applyBorder="1" applyFont="1" applyNumberFormat="1">
      <alignment horizontal="center" shrinkToFit="0" vertical="bottom" wrapText="0"/>
    </xf>
    <xf borderId="4" fillId="0" fontId="26" numFmtId="0" xfId="0" applyAlignment="1" applyBorder="1" applyFont="1">
      <alignment shrinkToFit="0" vertical="bottom" wrapText="0"/>
    </xf>
    <xf borderId="1" fillId="0" fontId="6" numFmtId="0" xfId="0" applyAlignment="1" applyBorder="1" applyFont="1">
      <alignment shrinkToFit="0" vertical="bottom" wrapText="0"/>
    </xf>
    <xf borderId="1" fillId="5" fontId="26" numFmtId="177" xfId="0" applyAlignment="1" applyBorder="1" applyFont="1" applyNumberFormat="1">
      <alignment horizontal="center" readingOrder="0" shrinkToFit="0" vertical="bottom" wrapText="0"/>
    </xf>
    <xf borderId="1" fillId="9" fontId="25" numFmtId="0" xfId="0" applyAlignment="1" applyBorder="1" applyFont="1">
      <alignment horizontal="right" shrinkToFit="0" vertical="bottom" wrapText="0"/>
    </xf>
    <xf borderId="1" fillId="9" fontId="25" numFmtId="177" xfId="0" applyAlignment="1" applyBorder="1" applyFont="1" applyNumberFormat="1">
      <alignment horizontal="center" shrinkToFit="0" vertical="bottom" wrapText="0"/>
    </xf>
    <xf borderId="4" fillId="9" fontId="25" numFmtId="177" xfId="0" applyAlignment="1" applyBorder="1" applyFont="1" applyNumberFormat="1">
      <alignment horizontal="center" shrinkToFit="0" vertical="bottom" wrapText="0"/>
    </xf>
    <xf borderId="4" fillId="0" fontId="25" numFmtId="0" xfId="0" applyAlignment="1" applyBorder="1" applyFont="1">
      <alignment horizontal="left" shrinkToFit="0" vertical="center" wrapText="1"/>
    </xf>
    <xf borderId="4" fillId="0" fontId="26" numFmtId="0" xfId="0" applyAlignment="1" applyBorder="1" applyFont="1">
      <alignment horizontal="center" shrinkToFit="0" vertical="center" wrapText="0"/>
    </xf>
    <xf borderId="1" fillId="0" fontId="26" numFmtId="177" xfId="0" applyAlignment="1" applyBorder="1" applyFont="1" applyNumberFormat="1">
      <alignment horizontal="center" shrinkToFit="0" vertical="center" wrapText="0"/>
    </xf>
    <xf borderId="4" fillId="0" fontId="26" numFmtId="177" xfId="0" applyAlignment="1" applyBorder="1" applyFont="1" applyNumberFormat="1">
      <alignment horizontal="center" shrinkToFit="0" vertical="center" wrapText="0"/>
    </xf>
    <xf borderId="1" fillId="3" fontId="25" numFmtId="0" xfId="0" applyAlignment="1" applyBorder="1" applyFont="1">
      <alignment horizontal="right" shrinkToFit="0" vertical="bottom" wrapText="0"/>
    </xf>
    <xf borderId="1" fillId="3" fontId="25" numFmtId="177" xfId="0" applyAlignment="1" applyBorder="1" applyFont="1" applyNumberFormat="1">
      <alignment horizontal="center" shrinkToFit="0" vertical="bottom" wrapText="0"/>
    </xf>
    <xf borderId="4" fillId="3" fontId="25" numFmtId="177" xfId="0" applyAlignment="1" applyBorder="1" applyFont="1" applyNumberFormat="1">
      <alignment horizontal="center" shrinkToFit="0" vertical="bottom" wrapText="0"/>
    </xf>
    <xf borderId="4" fillId="15" fontId="26" numFmtId="177" xfId="0" applyAlignment="1" applyBorder="1" applyFill="1" applyFont="1" applyNumberFormat="1">
      <alignment horizontal="center" shrinkToFit="0" vertical="bottom" wrapText="0"/>
    </xf>
    <xf borderId="1" fillId="8" fontId="25" numFmtId="0" xfId="0" applyAlignment="1" applyBorder="1" applyFont="1">
      <alignment horizontal="right" shrinkToFit="0" vertical="bottom" wrapText="0"/>
    </xf>
    <xf borderId="1" fillId="8" fontId="25" numFmtId="177" xfId="0" applyAlignment="1" applyBorder="1" applyFont="1" applyNumberFormat="1">
      <alignment horizontal="center" shrinkToFit="0" vertical="bottom" wrapText="0"/>
    </xf>
    <xf borderId="4" fillId="8" fontId="25" numFmtId="177" xfId="0" applyAlignment="1" applyBorder="1" applyFont="1" applyNumberFormat="1">
      <alignment horizontal="center" shrinkToFit="0" vertical="bottom" wrapText="0"/>
    </xf>
    <xf borderId="4" fillId="0" fontId="25" numFmtId="0" xfId="0" applyAlignment="1" applyBorder="1" applyFont="1">
      <alignment horizontal="center" shrinkToFit="0" vertical="top" wrapText="1"/>
    </xf>
    <xf borderId="1" fillId="0" fontId="26" numFmtId="0" xfId="0" applyAlignment="1" applyBorder="1" applyFont="1">
      <alignment shrinkToFit="0" vertical="bottom" wrapText="0"/>
    </xf>
    <xf borderId="1" fillId="7" fontId="25" numFmtId="0" xfId="0" applyAlignment="1" applyBorder="1" applyFont="1">
      <alignment horizontal="right" shrinkToFit="0" vertical="bottom" wrapText="0"/>
    </xf>
    <xf borderId="1" fillId="7" fontId="25" numFmtId="177" xfId="0" applyAlignment="1" applyBorder="1" applyFont="1" applyNumberFormat="1">
      <alignment horizontal="center" shrinkToFit="0" vertical="bottom" wrapText="0"/>
    </xf>
    <xf borderId="4" fillId="7" fontId="25" numFmtId="177" xfId="0" applyAlignment="1" applyBorder="1" applyFont="1" applyNumberFormat="1">
      <alignment horizontal="center" shrinkToFit="0" vertical="bottom" wrapText="0"/>
    </xf>
    <xf borderId="0" fillId="0" fontId="0" numFmtId="177" xfId="0" applyAlignment="1" applyFont="1" applyNumberFormat="1">
      <alignment shrinkToFit="0" vertical="bottom" wrapText="0"/>
    </xf>
    <xf borderId="1" fillId="3" fontId="25" numFmtId="0" xfId="0" applyAlignment="1" applyBorder="1" applyFont="1">
      <alignment horizontal="center" shrinkToFit="0" vertical="top" wrapText="0"/>
    </xf>
    <xf borderId="1" fillId="3" fontId="25" numFmtId="0" xfId="0" applyAlignment="1" applyBorder="1" applyFont="1">
      <alignment horizontal="center" shrinkToFit="0" vertical="top" wrapText="1"/>
    </xf>
    <xf borderId="4" fillId="3" fontId="25" numFmtId="0" xfId="0" applyAlignment="1" applyBorder="1" applyFont="1">
      <alignment horizontal="center" shrinkToFit="0" vertical="top" wrapText="0"/>
    </xf>
    <xf borderId="1" fillId="0" fontId="26" numFmtId="0" xfId="0" applyAlignment="1" applyBorder="1" applyFont="1">
      <alignment readingOrder="0" shrinkToFit="0" vertical="bottom" wrapText="0"/>
    </xf>
    <xf borderId="1" fillId="10" fontId="25" numFmtId="0" xfId="0" applyAlignment="1" applyBorder="1" applyFont="1">
      <alignment horizontal="right" shrinkToFit="0" vertical="bottom" wrapText="0"/>
    </xf>
    <xf borderId="1" fillId="10" fontId="25" numFmtId="177" xfId="0" applyAlignment="1" applyBorder="1" applyFont="1" applyNumberFormat="1">
      <alignment horizontal="center" shrinkToFit="0" vertical="bottom" wrapText="0"/>
    </xf>
    <xf borderId="4" fillId="10" fontId="25" numFmtId="177" xfId="0" applyAlignment="1" applyBorder="1" applyFont="1" applyNumberFormat="1">
      <alignment horizontal="center" shrinkToFit="0" vertical="bottom" wrapText="0"/>
    </xf>
    <xf borderId="1" fillId="3" fontId="25" numFmtId="0" xfId="0" applyAlignment="1" applyBorder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24" Type="http://schemas.openxmlformats.org/officeDocument/2006/relationships/worksheet" Target="worksheets/sheet21.xml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2.14"/>
    <col customWidth="1" min="2" max="2" width="26.57"/>
    <col customWidth="1" min="3" max="3" width="29.0"/>
    <col customWidth="1" min="4" max="4" width="17.14"/>
    <col customWidth="1" min="5" max="5" width="7.0"/>
    <col customWidth="1" min="6" max="7" width="11.71"/>
    <col customWidth="1" min="8" max="26" width="8.71"/>
  </cols>
  <sheetData>
    <row r="1">
      <c r="A1" s="1" t="s">
        <v>0</v>
      </c>
      <c r="B1" s="2"/>
      <c r="C1" s="2"/>
      <c r="D1" s="2"/>
      <c r="E1" s="3"/>
    </row>
    <row r="2">
      <c r="A2" s="4" t="s">
        <v>1</v>
      </c>
      <c r="B2" s="2"/>
      <c r="C2" s="2"/>
      <c r="D2" s="2"/>
      <c r="E2" s="3"/>
    </row>
    <row r="3" ht="12.75" customHeight="1"/>
    <row r="4" ht="12.75" customHeight="1"/>
    <row r="5" ht="13.5" customHeight="1">
      <c r="A5" s="5" t="s">
        <v>2</v>
      </c>
      <c r="B5" s="2"/>
      <c r="C5" s="2"/>
      <c r="D5" s="2"/>
      <c r="E5" s="3"/>
    </row>
    <row r="6" ht="13.5" customHeight="1">
      <c r="A6" s="6" t="s">
        <v>3</v>
      </c>
      <c r="B6" s="3"/>
      <c r="C6" s="7" t="s">
        <v>4</v>
      </c>
      <c r="D6" s="2"/>
      <c r="E6" s="3"/>
    </row>
    <row r="7" ht="13.5" customHeight="1">
      <c r="A7" s="8" t="s">
        <v>5</v>
      </c>
      <c r="B7" s="3"/>
      <c r="C7" s="9">
        <v>22.0</v>
      </c>
      <c r="D7" s="2"/>
      <c r="E7" s="3"/>
    </row>
    <row r="8" ht="13.5" customHeight="1">
      <c r="A8" s="6" t="s">
        <v>6</v>
      </c>
      <c r="B8" s="3"/>
      <c r="C8" s="7" t="s">
        <v>7</v>
      </c>
      <c r="D8" s="2"/>
      <c r="E8" s="3"/>
    </row>
    <row r="9" ht="13.5" customHeight="1">
      <c r="A9" s="8" t="s">
        <v>8</v>
      </c>
      <c r="B9" s="3"/>
      <c r="C9" s="10"/>
      <c r="D9" s="2"/>
      <c r="E9" s="3"/>
    </row>
    <row r="10" ht="15.75" customHeight="1">
      <c r="A10" s="6" t="s">
        <v>9</v>
      </c>
      <c r="B10" s="3"/>
      <c r="C10" s="7" t="s">
        <v>10</v>
      </c>
      <c r="D10" s="2"/>
      <c r="E10" s="3"/>
    </row>
    <row r="11" ht="13.5" customHeight="1">
      <c r="A11" s="8" t="s">
        <v>11</v>
      </c>
      <c r="B11" s="3"/>
      <c r="C11" s="11" t="s">
        <v>12</v>
      </c>
      <c r="D11" s="2"/>
      <c r="E11" s="3"/>
    </row>
    <row r="12" ht="14.25" customHeight="1">
      <c r="A12" s="6" t="s">
        <v>13</v>
      </c>
      <c r="B12" s="3"/>
      <c r="C12" s="12">
        <v>1.0</v>
      </c>
      <c r="D12" s="2"/>
      <c r="E12" s="3"/>
    </row>
    <row r="13" ht="13.5" customHeight="1">
      <c r="A13" s="8" t="s">
        <v>14</v>
      </c>
      <c r="B13" s="3"/>
      <c r="C13" s="13">
        <v>44197.0</v>
      </c>
      <c r="D13" s="2"/>
      <c r="E13" s="3"/>
    </row>
    <row r="14" ht="13.5" customHeight="1">
      <c r="A14" s="14"/>
      <c r="B14" s="14"/>
      <c r="C14" s="14"/>
      <c r="D14" s="14"/>
      <c r="E14" s="14"/>
    </row>
    <row r="15" ht="13.5" customHeight="1">
      <c r="A15" s="15"/>
      <c r="B15" s="15"/>
      <c r="C15" s="15"/>
      <c r="D15" s="15"/>
      <c r="E15" s="15"/>
    </row>
    <row r="16" ht="13.5" hidden="1" customHeight="1">
      <c r="A16" s="16" t="s">
        <v>15</v>
      </c>
      <c r="B16" s="17" t="s">
        <v>16</v>
      </c>
      <c r="C16" s="15"/>
      <c r="D16" s="15"/>
      <c r="E16" s="15"/>
    </row>
    <row r="17" ht="13.5" hidden="1" customHeight="1">
      <c r="A17" s="18" t="s">
        <v>17</v>
      </c>
      <c r="B17" s="19">
        <v>600.0</v>
      </c>
      <c r="C17" s="15"/>
      <c r="D17" s="15"/>
      <c r="E17" s="15"/>
    </row>
    <row r="18" ht="13.5" hidden="1" customHeight="1">
      <c r="A18" s="20" t="s">
        <v>18</v>
      </c>
      <c r="B18" s="21">
        <v>1125.0</v>
      </c>
      <c r="C18" s="15"/>
      <c r="D18" s="15"/>
      <c r="E18" s="15"/>
    </row>
    <row r="19" ht="13.5" hidden="1" customHeight="1">
      <c r="A19" s="20" t="s">
        <v>19</v>
      </c>
      <c r="B19" s="19">
        <v>750.0</v>
      </c>
      <c r="C19" s="15"/>
      <c r="D19" s="15"/>
      <c r="E19" s="15"/>
    </row>
    <row r="20" ht="13.5" hidden="1" customHeight="1">
      <c r="A20" s="20" t="s">
        <v>20</v>
      </c>
      <c r="B20" s="19">
        <v>150.0</v>
      </c>
      <c r="C20" s="15"/>
      <c r="D20" s="15"/>
      <c r="E20" s="15"/>
    </row>
    <row r="21" ht="13.5" hidden="1" customHeight="1">
      <c r="A21" s="20" t="s">
        <v>21</v>
      </c>
      <c r="B21" s="21">
        <v>1350.0</v>
      </c>
      <c r="C21" s="15"/>
      <c r="D21" s="15"/>
      <c r="E21" s="15"/>
    </row>
    <row r="22" ht="14.25" hidden="1" customHeight="1">
      <c r="A22" s="20" t="s">
        <v>22</v>
      </c>
      <c r="B22" s="21">
        <v>4500.0</v>
      </c>
      <c r="C22" s="15"/>
      <c r="D22" s="15"/>
      <c r="E22" s="15"/>
    </row>
    <row r="23" ht="13.5" hidden="1" customHeight="1">
      <c r="A23" s="20" t="s">
        <v>23</v>
      </c>
      <c r="B23" s="21">
        <v>75000.0</v>
      </c>
      <c r="C23" s="15"/>
      <c r="D23" s="15"/>
      <c r="E23" s="15"/>
    </row>
    <row r="24" ht="13.5" hidden="1" customHeight="1">
      <c r="A24" s="20" t="s">
        <v>24</v>
      </c>
      <c r="B24" s="19">
        <v>225.0</v>
      </c>
      <c r="C24" s="15"/>
      <c r="D24" s="15"/>
      <c r="E24" s="15"/>
    </row>
    <row r="25" ht="13.5" hidden="1" customHeight="1">
      <c r="A25" s="20" t="s">
        <v>25</v>
      </c>
      <c r="B25" s="22">
        <v>97.5</v>
      </c>
      <c r="C25" s="15"/>
      <c r="D25" s="15"/>
      <c r="E25" s="15"/>
    </row>
    <row r="26" ht="13.5" hidden="1" customHeight="1">
      <c r="A26" s="20" t="s">
        <v>26</v>
      </c>
      <c r="B26" s="22">
        <v>337.5</v>
      </c>
      <c r="C26" s="15"/>
      <c r="D26" s="15"/>
      <c r="E26" s="15"/>
    </row>
    <row r="27" ht="12.75" customHeight="1"/>
    <row r="28" ht="13.5" customHeight="1"/>
    <row r="29" ht="30.75" customHeight="1">
      <c r="A29" s="23" t="s">
        <v>27</v>
      </c>
      <c r="B29" s="24" t="s">
        <v>28</v>
      </c>
      <c r="C29" s="24" t="s">
        <v>29</v>
      </c>
    </row>
    <row r="30" ht="13.5" customHeight="1">
      <c r="A30" s="25" t="s">
        <v>30</v>
      </c>
      <c r="B30" s="25"/>
      <c r="C30" s="25"/>
    </row>
    <row r="31" ht="13.5" customHeight="1">
      <c r="A31" s="26" t="s">
        <v>31</v>
      </c>
      <c r="B31" s="27" t="s">
        <v>32</v>
      </c>
      <c r="C31" s="27" t="s">
        <v>33</v>
      </c>
    </row>
    <row r="32" ht="13.5" customHeight="1">
      <c r="A32" s="28" t="s">
        <v>34</v>
      </c>
      <c r="B32" s="29"/>
      <c r="C32" s="30" t="str">
        <f>C9</f>
        <v/>
      </c>
    </row>
    <row r="33" ht="13.5" customHeight="1">
      <c r="A33" s="28" t="s">
        <v>35</v>
      </c>
      <c r="B33" s="31"/>
      <c r="C33" s="32"/>
    </row>
    <row r="34" ht="13.5" customHeight="1">
      <c r="A34" s="28" t="s">
        <v>36</v>
      </c>
      <c r="B34" s="33">
        <v>0.2</v>
      </c>
      <c r="C34" s="30">
        <f>C32*B34</f>
        <v>0</v>
      </c>
    </row>
    <row r="35" ht="13.5" customHeight="1">
      <c r="A35" s="28" t="s">
        <v>37</v>
      </c>
      <c r="B35" s="34"/>
      <c r="C35" s="30"/>
    </row>
    <row r="36" ht="13.5" customHeight="1">
      <c r="A36" s="28" t="s">
        <v>38</v>
      </c>
      <c r="B36" s="34"/>
      <c r="C36" s="30"/>
    </row>
    <row r="37" ht="13.5" customHeight="1">
      <c r="A37" s="28" t="s">
        <v>39</v>
      </c>
      <c r="B37" s="34"/>
      <c r="C37" s="30"/>
    </row>
    <row r="38" ht="13.5" customHeight="1">
      <c r="A38" s="28" t="s">
        <v>40</v>
      </c>
      <c r="B38" s="35"/>
      <c r="C38" s="30"/>
    </row>
    <row r="39" ht="13.5" customHeight="1">
      <c r="A39" s="36" t="s">
        <v>41</v>
      </c>
      <c r="B39" s="37"/>
      <c r="C39" s="38">
        <f>SUM(C32:C38)</f>
        <v>0</v>
      </c>
    </row>
    <row r="40" ht="13.5" customHeight="1">
      <c r="A40" s="39"/>
      <c r="B40" s="40"/>
      <c r="C40" s="41"/>
    </row>
    <row r="41" ht="13.5" customHeight="1">
      <c r="A41" s="42" t="s">
        <v>42</v>
      </c>
      <c r="B41" s="2"/>
      <c r="C41" s="3"/>
    </row>
    <row r="42" ht="13.5" customHeight="1">
      <c r="A42" s="43" t="s">
        <v>43</v>
      </c>
      <c r="B42" s="44" t="s">
        <v>32</v>
      </c>
      <c r="C42" s="44" t="s">
        <v>33</v>
      </c>
    </row>
    <row r="43" ht="13.5" customHeight="1">
      <c r="A43" s="28" t="s">
        <v>44</v>
      </c>
      <c r="B43" s="45">
        <v>0.0833</v>
      </c>
      <c r="C43" s="46">
        <f t="shared" ref="C43:C44" si="1">$B43*C$39</f>
        <v>0</v>
      </c>
    </row>
    <row r="44" ht="13.5" customHeight="1">
      <c r="A44" s="28" t="s">
        <v>45</v>
      </c>
      <c r="B44" s="45">
        <v>0.1111</v>
      </c>
      <c r="C44" s="46">
        <f t="shared" si="1"/>
        <v>0</v>
      </c>
    </row>
    <row r="45" ht="13.5" customHeight="1">
      <c r="A45" s="36" t="s">
        <v>46</v>
      </c>
      <c r="B45" s="47">
        <f t="shared" ref="B45:C45" si="2">SUM(B43:B44)</f>
        <v>0.1944</v>
      </c>
      <c r="C45" s="38">
        <f t="shared" si="2"/>
        <v>0</v>
      </c>
    </row>
    <row r="46">
      <c r="A46" s="43" t="s">
        <v>47</v>
      </c>
      <c r="B46" s="44" t="s">
        <v>32</v>
      </c>
      <c r="C46" s="44" t="s">
        <v>33</v>
      </c>
    </row>
    <row r="47" ht="13.5" customHeight="1">
      <c r="A47" s="28" t="s">
        <v>48</v>
      </c>
      <c r="B47" s="45">
        <v>0.2</v>
      </c>
      <c r="C47" s="46">
        <f>B47*(C45+C39)</f>
        <v>0</v>
      </c>
    </row>
    <row r="48" ht="13.5" customHeight="1">
      <c r="A48" s="28" t="s">
        <v>49</v>
      </c>
      <c r="B48" s="45">
        <v>0.025</v>
      </c>
      <c r="C48" s="46">
        <f t="shared" ref="C48:C54" si="3">$B48*(C$39+C$45)</f>
        <v>0</v>
      </c>
    </row>
    <row r="49" ht="13.5" customHeight="1">
      <c r="A49" s="28" t="s">
        <v>50</v>
      </c>
      <c r="B49" s="45">
        <v>0.03</v>
      </c>
      <c r="C49" s="46">
        <f t="shared" si="3"/>
        <v>0</v>
      </c>
    </row>
    <row r="50" ht="13.5" customHeight="1">
      <c r="A50" s="28" t="s">
        <v>51</v>
      </c>
      <c r="B50" s="45">
        <v>0.015</v>
      </c>
      <c r="C50" s="46">
        <f t="shared" si="3"/>
        <v>0</v>
      </c>
    </row>
    <row r="51" ht="13.5" customHeight="1">
      <c r="A51" s="28" t="s">
        <v>52</v>
      </c>
      <c r="B51" s="45">
        <v>0.01</v>
      </c>
      <c r="C51" s="46">
        <f t="shared" si="3"/>
        <v>0</v>
      </c>
    </row>
    <row r="52" ht="13.5" customHeight="1">
      <c r="A52" s="28" t="s">
        <v>53</v>
      </c>
      <c r="B52" s="45">
        <v>0.006</v>
      </c>
      <c r="C52" s="46">
        <f t="shared" si="3"/>
        <v>0</v>
      </c>
    </row>
    <row r="53" ht="13.5" customHeight="1">
      <c r="A53" s="28" t="s">
        <v>54</v>
      </c>
      <c r="B53" s="45">
        <v>0.002</v>
      </c>
      <c r="C53" s="46">
        <f t="shared" si="3"/>
        <v>0</v>
      </c>
    </row>
    <row r="54" ht="15.0" customHeight="1">
      <c r="A54" s="28" t="s">
        <v>55</v>
      </c>
      <c r="B54" s="45">
        <v>0.08</v>
      </c>
      <c r="C54" s="46">
        <f t="shared" si="3"/>
        <v>0</v>
      </c>
    </row>
    <row r="55" ht="12.0" customHeight="1">
      <c r="A55" s="36" t="s">
        <v>46</v>
      </c>
      <c r="B55" s="47">
        <f t="shared" ref="B55:C55" si="4">SUM(B47:B54)</f>
        <v>0.368</v>
      </c>
      <c r="C55" s="38">
        <f t="shared" si="4"/>
        <v>0</v>
      </c>
    </row>
    <row r="56" ht="13.5" customHeight="1">
      <c r="A56" s="26" t="s">
        <v>56</v>
      </c>
      <c r="B56" s="44" t="s">
        <v>57</v>
      </c>
      <c r="C56" s="44" t="s">
        <v>33</v>
      </c>
    </row>
    <row r="57" ht="13.5" customHeight="1">
      <c r="A57" s="28" t="s">
        <v>58</v>
      </c>
      <c r="B57" s="48"/>
      <c r="C57" s="30">
        <f>(2*22*$B57)-(0.06*C32)</f>
        <v>0</v>
      </c>
    </row>
    <row r="58" ht="13.5" customHeight="1">
      <c r="A58" s="28" t="s">
        <v>59</v>
      </c>
      <c r="B58" s="49"/>
      <c r="C58" s="46" t="str">
        <f t="shared" ref="C58:C61" si="5">$B58</f>
        <v/>
      </c>
    </row>
    <row r="59" ht="13.5" customHeight="1">
      <c r="A59" s="50" t="s">
        <v>60</v>
      </c>
      <c r="B59" s="49"/>
      <c r="C59" s="46" t="str">
        <f t="shared" si="5"/>
        <v/>
      </c>
    </row>
    <row r="60" ht="14.25" customHeight="1">
      <c r="A60" s="28" t="s">
        <v>61</v>
      </c>
      <c r="B60" s="48"/>
      <c r="C60" s="46" t="str">
        <f t="shared" si="5"/>
        <v/>
      </c>
    </row>
    <row r="61" ht="13.5" customHeight="1">
      <c r="A61" s="28" t="s">
        <v>62</v>
      </c>
      <c r="B61" s="48"/>
      <c r="C61" s="46" t="str">
        <f t="shared" si="5"/>
        <v/>
      </c>
    </row>
    <row r="62" ht="13.5" customHeight="1">
      <c r="A62" s="36" t="s">
        <v>46</v>
      </c>
      <c r="B62" s="38"/>
      <c r="C62" s="38">
        <f>SUM(C57:C61)</f>
        <v>0</v>
      </c>
    </row>
    <row r="63" ht="13.5" customHeight="1">
      <c r="A63" s="43" t="s">
        <v>63</v>
      </c>
      <c r="B63" s="44" t="s">
        <v>32</v>
      </c>
      <c r="C63" s="44" t="s">
        <v>33</v>
      </c>
    </row>
    <row r="64" ht="13.5" customHeight="1">
      <c r="A64" s="51" t="s">
        <v>64</v>
      </c>
      <c r="B64" s="52">
        <f t="shared" ref="B64:C64" si="6">B45</f>
        <v>0.1944</v>
      </c>
      <c r="C64" s="46">
        <f t="shared" si="6"/>
        <v>0</v>
      </c>
    </row>
    <row r="65" ht="13.5" customHeight="1">
      <c r="A65" s="51" t="s">
        <v>65</v>
      </c>
      <c r="B65" s="52">
        <f t="shared" ref="B65:C65" si="7">B55</f>
        <v>0.368</v>
      </c>
      <c r="C65" s="46">
        <f t="shared" si="7"/>
        <v>0</v>
      </c>
    </row>
    <row r="66" ht="13.5" customHeight="1">
      <c r="A66" s="51" t="s">
        <v>56</v>
      </c>
      <c r="B66" s="52"/>
      <c r="C66" s="46">
        <f>C62</f>
        <v>0</v>
      </c>
    </row>
    <row r="67" ht="13.5" customHeight="1">
      <c r="A67" s="53" t="s">
        <v>66</v>
      </c>
      <c r="B67" s="37"/>
      <c r="C67" s="38">
        <f>SUM(C64:C66)</f>
        <v>0</v>
      </c>
    </row>
    <row r="68" ht="13.5" customHeight="1">
      <c r="A68" s="54"/>
      <c r="B68" s="41"/>
      <c r="C68" s="41"/>
    </row>
    <row r="69" ht="13.5" customHeight="1">
      <c r="A69" s="55" t="s">
        <v>67</v>
      </c>
      <c r="B69" s="25"/>
      <c r="C69" s="25"/>
    </row>
    <row r="70" ht="13.5" customHeight="1">
      <c r="A70" s="26" t="s">
        <v>68</v>
      </c>
      <c r="B70" s="44" t="s">
        <v>32</v>
      </c>
      <c r="C70" s="44" t="s">
        <v>33</v>
      </c>
    </row>
    <row r="71" ht="13.5" customHeight="1">
      <c r="A71" s="28" t="s">
        <v>69</v>
      </c>
      <c r="B71" s="45">
        <f>1/12*0.05</f>
        <v>0.004166666667</v>
      </c>
      <c r="C71" s="46">
        <f t="shared" ref="C71:C76" si="8">$B71*C$39</f>
        <v>0</v>
      </c>
    </row>
    <row r="72" ht="13.5" customHeight="1">
      <c r="A72" s="56" t="s">
        <v>70</v>
      </c>
      <c r="B72" s="45">
        <f>B54*B71</f>
        <v>0.0003333333333</v>
      </c>
      <c r="C72" s="46">
        <f t="shared" si="8"/>
        <v>0</v>
      </c>
    </row>
    <row r="73" ht="13.5" customHeight="1">
      <c r="A73" s="28" t="s">
        <v>71</v>
      </c>
      <c r="B73" s="57">
        <v>0.02</v>
      </c>
      <c r="C73" s="46">
        <f t="shared" si="8"/>
        <v>0</v>
      </c>
    </row>
    <row r="74" ht="13.5" customHeight="1">
      <c r="A74" s="28" t="s">
        <v>72</v>
      </c>
      <c r="B74" s="45">
        <f>1/30*7/12</f>
        <v>0.01944444444</v>
      </c>
      <c r="C74" s="46">
        <f t="shared" si="8"/>
        <v>0</v>
      </c>
    </row>
    <row r="75" ht="13.5" customHeight="1">
      <c r="A75" s="28" t="s">
        <v>73</v>
      </c>
      <c r="B75" s="45">
        <f>B55*B74</f>
        <v>0.007155555556</v>
      </c>
      <c r="C75" s="46">
        <f t="shared" si="8"/>
        <v>0</v>
      </c>
    </row>
    <row r="76" ht="13.5" customHeight="1">
      <c r="A76" s="28" t="s">
        <v>74</v>
      </c>
      <c r="B76" s="57">
        <v>0.02</v>
      </c>
      <c r="C76" s="46">
        <f t="shared" si="8"/>
        <v>0</v>
      </c>
    </row>
    <row r="77" ht="13.5" customHeight="1">
      <c r="A77" s="36" t="s">
        <v>41</v>
      </c>
      <c r="B77" s="37">
        <f t="shared" ref="B77:C77" si="9">SUM(B71:B76)</f>
        <v>0.0711</v>
      </c>
      <c r="C77" s="38">
        <f t="shared" si="9"/>
        <v>0</v>
      </c>
    </row>
    <row r="78" ht="13.5" customHeight="1">
      <c r="A78" s="54"/>
      <c r="B78" s="41"/>
      <c r="C78" s="41"/>
    </row>
    <row r="79" ht="13.5" customHeight="1">
      <c r="A79" s="42" t="s">
        <v>75</v>
      </c>
      <c r="B79" s="2"/>
      <c r="C79" s="3"/>
    </row>
    <row r="80" ht="13.5" customHeight="1">
      <c r="A80" s="26" t="s">
        <v>76</v>
      </c>
      <c r="B80" s="44" t="s">
        <v>32</v>
      </c>
      <c r="C80" s="44" t="s">
        <v>33</v>
      </c>
    </row>
    <row r="81" ht="13.5" customHeight="1">
      <c r="A81" s="58" t="s">
        <v>77</v>
      </c>
      <c r="B81" s="59">
        <v>0.00926</v>
      </c>
      <c r="C81" s="46">
        <f>$B81*(C$39+C67+C77)</f>
        <v>0</v>
      </c>
    </row>
    <row r="82" ht="13.5" customHeight="1">
      <c r="A82" s="58" t="s">
        <v>78</v>
      </c>
      <c r="B82" s="45">
        <v>0.0028</v>
      </c>
      <c r="C82" s="46">
        <f>$B82*(C$39+C67+C77)</f>
        <v>0</v>
      </c>
    </row>
    <row r="83" ht="13.5" customHeight="1">
      <c r="A83" s="58" t="s">
        <v>79</v>
      </c>
      <c r="B83" s="45">
        <v>4.0E-4</v>
      </c>
      <c r="C83" s="46">
        <f>$B83*(C$39+C67+C77)</f>
        <v>0</v>
      </c>
    </row>
    <row r="84" ht="13.5" customHeight="1">
      <c r="A84" s="58" t="s">
        <v>80</v>
      </c>
      <c r="B84" s="45">
        <v>0.0027</v>
      </c>
      <c r="C84" s="46">
        <f>$B84*(C$39+C67+C77)</f>
        <v>0</v>
      </c>
    </row>
    <row r="85" ht="14.25" customHeight="1">
      <c r="A85" s="58" t="s">
        <v>81</v>
      </c>
      <c r="B85" s="45">
        <v>9.0E-4</v>
      </c>
      <c r="C85" s="46">
        <f>$B85*(C$39+C67+C77)</f>
        <v>0</v>
      </c>
    </row>
    <row r="86" ht="13.5" customHeight="1">
      <c r="A86" s="58" t="s">
        <v>82</v>
      </c>
      <c r="B86" s="45">
        <v>0.0166</v>
      </c>
      <c r="C86" s="46">
        <f>$B86*(C$39+C67+C77)</f>
        <v>0</v>
      </c>
    </row>
    <row r="87" ht="13.5" customHeight="1">
      <c r="A87" s="36" t="s">
        <v>46</v>
      </c>
      <c r="B87" s="47">
        <f t="shared" ref="B87:C87" si="10">SUM(B81:B86)</f>
        <v>0.03266</v>
      </c>
      <c r="C87" s="38">
        <f t="shared" si="10"/>
        <v>0</v>
      </c>
    </row>
    <row r="88" ht="13.5" customHeight="1">
      <c r="A88" s="26" t="s">
        <v>83</v>
      </c>
      <c r="B88" s="60"/>
      <c r="C88" s="44" t="s">
        <v>33</v>
      </c>
    </row>
    <row r="89" ht="13.5" customHeight="1">
      <c r="A89" s="28" t="s">
        <v>84</v>
      </c>
      <c r="B89" s="45">
        <v>0.0</v>
      </c>
      <c r="C89" s="46">
        <f>$B89*C$39</f>
        <v>0</v>
      </c>
    </row>
    <row r="90" ht="13.5" customHeight="1">
      <c r="A90" s="36" t="s">
        <v>46</v>
      </c>
      <c r="B90" s="47">
        <f t="shared" ref="B90:C90" si="11">SUM(B89)</f>
        <v>0</v>
      </c>
      <c r="C90" s="38">
        <f t="shared" si="11"/>
        <v>0</v>
      </c>
    </row>
    <row r="91" ht="13.5" customHeight="1">
      <c r="A91" s="26" t="s">
        <v>85</v>
      </c>
      <c r="B91" s="44" t="s">
        <v>32</v>
      </c>
      <c r="C91" s="44" t="s">
        <v>33</v>
      </c>
    </row>
    <row r="92" ht="13.5" customHeight="1">
      <c r="A92" s="28" t="s">
        <v>86</v>
      </c>
      <c r="B92" s="45">
        <f t="shared" ref="B92:C92" si="12">B87</f>
        <v>0.03266</v>
      </c>
      <c r="C92" s="46">
        <f t="shared" si="12"/>
        <v>0</v>
      </c>
    </row>
    <row r="93" ht="13.5" customHeight="1">
      <c r="A93" s="28" t="s">
        <v>87</v>
      </c>
      <c r="B93" s="45">
        <f t="shared" ref="B93:C93" si="13">B90</f>
        <v>0</v>
      </c>
      <c r="C93" s="46">
        <f t="shared" si="13"/>
        <v>0</v>
      </c>
    </row>
    <row r="94" ht="13.5" customHeight="1">
      <c r="A94" s="61" t="s">
        <v>41</v>
      </c>
      <c r="B94" s="62"/>
      <c r="C94" s="63">
        <f>SUM(C92:C93)</f>
        <v>0</v>
      </c>
    </row>
    <row r="95" ht="13.5" customHeight="1">
      <c r="A95" s="54"/>
      <c r="B95" s="64"/>
      <c r="C95" s="41"/>
    </row>
    <row r="96" ht="13.5" customHeight="1">
      <c r="A96" s="42" t="s">
        <v>88</v>
      </c>
      <c r="B96" s="2"/>
      <c r="C96" s="3"/>
    </row>
    <row r="97" ht="15.0" customHeight="1">
      <c r="A97" s="26" t="s">
        <v>89</v>
      </c>
      <c r="B97" s="44" t="s">
        <v>57</v>
      </c>
      <c r="C97" s="44" t="s">
        <v>33</v>
      </c>
    </row>
    <row r="98" ht="15.0" customHeight="1">
      <c r="A98" s="28" t="s">
        <v>90</v>
      </c>
      <c r="B98" s="65">
        <f>'Materiais - Equipamentos - Unif'!$E$354</f>
        <v>0</v>
      </c>
      <c r="C98" s="30"/>
    </row>
    <row r="99" ht="15.0" customHeight="1">
      <c r="A99" s="28" t="s">
        <v>91</v>
      </c>
      <c r="B99" s="66">
        <f>'Materiais - Equipamentos - Unif'!$E$350</f>
        <v>0</v>
      </c>
      <c r="C99" s="30">
        <f t="shared" ref="C99:C100" si="14">B99</f>
        <v>0</v>
      </c>
    </row>
    <row r="100" ht="15.0" customHeight="1">
      <c r="A100" s="28" t="s">
        <v>92</v>
      </c>
      <c r="B100" s="66">
        <f>'Materiais - Equipamentos - Unif'!$E$352</f>
        <v>0</v>
      </c>
      <c r="C100" s="30">
        <f t="shared" si="14"/>
        <v>0</v>
      </c>
    </row>
    <row r="101" ht="15.0" customHeight="1">
      <c r="A101" s="28" t="s">
        <v>93</v>
      </c>
      <c r="B101" s="66"/>
      <c r="C101" s="30">
        <v>0.0</v>
      </c>
    </row>
    <row r="102" ht="15.0" customHeight="1">
      <c r="A102" s="36" t="s">
        <v>41</v>
      </c>
      <c r="B102" s="67"/>
      <c r="C102" s="38">
        <f>SUM(C98:C101)</f>
        <v>0</v>
      </c>
    </row>
    <row r="103" ht="15.75" customHeight="1">
      <c r="A103" s="54"/>
      <c r="B103" s="64"/>
      <c r="C103" s="41"/>
    </row>
    <row r="104" ht="16.5" customHeight="1">
      <c r="A104" s="42" t="s">
        <v>94</v>
      </c>
      <c r="B104" s="2"/>
      <c r="C104" s="3"/>
    </row>
    <row r="105" ht="17.25" customHeight="1">
      <c r="A105" s="26" t="s">
        <v>95</v>
      </c>
      <c r="B105" s="44" t="s">
        <v>32</v>
      </c>
      <c r="C105" s="44" t="s">
        <v>33</v>
      </c>
    </row>
    <row r="106" ht="15.0" customHeight="1">
      <c r="A106" s="28" t="s">
        <v>96</v>
      </c>
      <c r="B106" s="68"/>
      <c r="C106" s="46">
        <f>$B106*(C39+C67+C77+C94+C102)</f>
        <v>0</v>
      </c>
    </row>
    <row r="107" ht="13.5" customHeight="1">
      <c r="A107" s="28" t="s">
        <v>97</v>
      </c>
      <c r="B107" s="68"/>
      <c r="C107" s="46">
        <f>$B107*(C39+C67+C77+C94+C102+C106)</f>
        <v>0</v>
      </c>
    </row>
    <row r="108">
      <c r="A108" s="28" t="s">
        <v>98</v>
      </c>
      <c r="B108" s="45">
        <f>SUM(B109:B112)</f>
        <v>0.1225</v>
      </c>
      <c r="C108" s="46">
        <f>((C39+C67+C77+C94+C102+C106+C107)/(1-($B$108)))*$B108</f>
        <v>0</v>
      </c>
    </row>
    <row r="109" ht="13.5" customHeight="1">
      <c r="A109" s="69" t="s">
        <v>99</v>
      </c>
      <c r="B109" s="45">
        <v>0.0925</v>
      </c>
      <c r="C109" s="70">
        <f>((C39+C67+C77+C94+C102+C106+C107)/(1-($B$109+$B$111)))*$B109</f>
        <v>0</v>
      </c>
    </row>
    <row r="110" ht="13.5" customHeight="1">
      <c r="A110" s="69" t="s">
        <v>100</v>
      </c>
      <c r="B110" s="45"/>
      <c r="C110" s="70"/>
    </row>
    <row r="111" ht="13.5" customHeight="1">
      <c r="A111" s="69" t="s">
        <v>101</v>
      </c>
      <c r="B111" s="45">
        <v>0.03</v>
      </c>
      <c r="C111" s="70">
        <f>((C39+C67+C77+C94+C102+C106+C107)/(1-($B$111+$B$109)))*$B111</f>
        <v>0</v>
      </c>
    </row>
    <row r="112" ht="13.5" customHeight="1">
      <c r="A112" s="69" t="s">
        <v>102</v>
      </c>
      <c r="B112" s="71"/>
      <c r="C112" s="72"/>
    </row>
    <row r="113" ht="13.5" customHeight="1">
      <c r="A113" s="36" t="s">
        <v>41</v>
      </c>
      <c r="B113" s="67"/>
      <c r="C113" s="38">
        <f>SUM(C106:C108)</f>
        <v>0</v>
      </c>
    </row>
    <row r="114" ht="13.5" customHeight="1">
      <c r="A114" s="15"/>
      <c r="B114" s="15"/>
      <c r="C114" s="15"/>
    </row>
    <row r="115" ht="13.5" customHeight="1">
      <c r="A115" s="15"/>
      <c r="B115" s="15"/>
      <c r="C115" s="15"/>
    </row>
    <row r="116" ht="13.5" customHeight="1">
      <c r="A116" s="73" t="s">
        <v>103</v>
      </c>
      <c r="B116" s="3"/>
      <c r="C116" s="74" t="s">
        <v>29</v>
      </c>
    </row>
    <row r="117" ht="13.5" customHeight="1">
      <c r="A117" s="75" t="s">
        <v>104</v>
      </c>
      <c r="B117" s="3"/>
      <c r="C117" s="44" t="s">
        <v>33</v>
      </c>
    </row>
    <row r="118" ht="13.5" customHeight="1">
      <c r="A118" s="76" t="s">
        <v>105</v>
      </c>
      <c r="B118" s="3"/>
      <c r="C118" s="46">
        <f>C39</f>
        <v>0</v>
      </c>
    </row>
    <row r="119" ht="13.5" customHeight="1">
      <c r="A119" s="76" t="s">
        <v>106</v>
      </c>
      <c r="B119" s="3"/>
      <c r="C119" s="46">
        <f>C67</f>
        <v>0</v>
      </c>
    </row>
    <row r="120" ht="13.5" customHeight="1">
      <c r="A120" s="76" t="s">
        <v>107</v>
      </c>
      <c r="B120" s="3"/>
      <c r="C120" s="46">
        <f>C77</f>
        <v>0</v>
      </c>
    </row>
    <row r="121" ht="13.5" customHeight="1">
      <c r="A121" s="76" t="s">
        <v>108</v>
      </c>
      <c r="B121" s="3"/>
      <c r="C121" s="46">
        <f>C94</f>
        <v>0</v>
      </c>
    </row>
    <row r="122" ht="13.5" customHeight="1">
      <c r="A122" s="76" t="s">
        <v>109</v>
      </c>
      <c r="B122" s="3"/>
      <c r="C122" s="46">
        <f>C102</f>
        <v>0</v>
      </c>
    </row>
    <row r="123" ht="13.5" customHeight="1">
      <c r="A123" s="77" t="s">
        <v>110</v>
      </c>
      <c r="B123" s="3"/>
      <c r="C123" s="78">
        <f>SUM(C118:C122)</f>
        <v>0</v>
      </c>
    </row>
    <row r="124" ht="13.5" customHeight="1">
      <c r="A124" s="76" t="s">
        <v>111</v>
      </c>
      <c r="B124" s="3"/>
      <c r="C124" s="46">
        <f>C113</f>
        <v>0</v>
      </c>
    </row>
    <row r="125" ht="13.5" customHeight="1">
      <c r="A125" s="79" t="s">
        <v>112</v>
      </c>
      <c r="B125" s="3"/>
      <c r="C125" s="80">
        <f>ROUND(C118+C119+C120+C121+C122+C124,2)</f>
        <v>0</v>
      </c>
    </row>
    <row r="126" ht="12.75" customHeight="1"/>
    <row r="127" ht="13.5" hidden="1" customHeight="1">
      <c r="A127" s="81"/>
      <c r="B127" s="81"/>
      <c r="C127" s="81"/>
      <c r="D127" s="81"/>
      <c r="E127" s="81"/>
      <c r="F127" s="81"/>
      <c r="G127" s="81"/>
    </row>
    <row r="128" ht="13.5" hidden="1" customHeight="1">
      <c r="A128" s="82" t="s">
        <v>113</v>
      </c>
      <c r="B128" s="83"/>
      <c r="C128" s="83"/>
      <c r="D128" s="83"/>
      <c r="E128" s="84"/>
      <c r="F128" s="81"/>
      <c r="G128" s="81"/>
    </row>
    <row r="129" ht="13.5" hidden="1" customHeight="1">
      <c r="A129" s="85" t="s">
        <v>114</v>
      </c>
      <c r="B129" s="86" t="s">
        <v>115</v>
      </c>
      <c r="C129" s="86" t="s">
        <v>116</v>
      </c>
      <c r="D129" s="86" t="s">
        <v>117</v>
      </c>
      <c r="E129" s="87"/>
      <c r="F129" s="87"/>
      <c r="G129" s="87"/>
    </row>
    <row r="130" ht="13.5" hidden="1" customHeight="1">
      <c r="A130" s="88" t="s">
        <v>118</v>
      </c>
      <c r="B130" s="89" t="s">
        <v>119</v>
      </c>
      <c r="C130" s="90">
        <f>C125</f>
        <v>0</v>
      </c>
      <c r="D130" s="91">
        <f>1/B17*C130</f>
        <v>0</v>
      </c>
      <c r="E130" s="87"/>
      <c r="F130" s="87"/>
      <c r="G130" s="87"/>
    </row>
    <row r="131" ht="13.5" hidden="1" customHeight="1">
      <c r="A131" s="92" t="s">
        <v>120</v>
      </c>
      <c r="B131" s="2"/>
      <c r="C131" s="3"/>
      <c r="D131" s="93">
        <f>ROUND(SUM(D130),2)</f>
        <v>0</v>
      </c>
      <c r="E131" s="87"/>
      <c r="F131" s="87"/>
      <c r="G131" s="87"/>
    </row>
    <row r="132" ht="13.5" hidden="1" customHeight="1">
      <c r="A132" s="87"/>
      <c r="B132" s="87"/>
      <c r="C132" s="87"/>
      <c r="D132" s="87"/>
      <c r="E132" s="87"/>
      <c r="F132" s="87"/>
      <c r="G132" s="87"/>
    </row>
    <row r="133" ht="13.5" hidden="1" customHeight="1">
      <c r="A133" s="87"/>
      <c r="B133" s="87"/>
      <c r="C133" s="87"/>
      <c r="D133" s="87"/>
      <c r="E133" s="87"/>
      <c r="F133" s="87"/>
      <c r="G133" s="87"/>
    </row>
    <row r="134" ht="13.5" hidden="1" customHeight="1">
      <c r="A134" s="94" t="s">
        <v>121</v>
      </c>
      <c r="F134" s="87"/>
      <c r="G134" s="87"/>
    </row>
    <row r="135" ht="34.5" hidden="1" customHeight="1">
      <c r="A135" s="85" t="s">
        <v>114</v>
      </c>
      <c r="B135" s="86" t="s">
        <v>115</v>
      </c>
      <c r="C135" s="86" t="s">
        <v>116</v>
      </c>
      <c r="D135" s="86" t="s">
        <v>122</v>
      </c>
      <c r="E135" s="87"/>
      <c r="F135" s="87"/>
      <c r="G135" s="87"/>
    </row>
    <row r="136" ht="13.5" hidden="1" customHeight="1">
      <c r="A136" s="88" t="s">
        <v>118</v>
      </c>
      <c r="B136" s="89" t="s">
        <v>119</v>
      </c>
      <c r="C136" s="90">
        <f>C125</f>
        <v>0</v>
      </c>
      <c r="D136" s="91">
        <f>(1/B18)*C136</f>
        <v>0</v>
      </c>
      <c r="E136" s="87"/>
      <c r="F136" s="87"/>
      <c r="G136" s="87"/>
    </row>
    <row r="137" ht="13.5" hidden="1" customHeight="1">
      <c r="A137" s="92" t="s">
        <v>120</v>
      </c>
      <c r="B137" s="2"/>
      <c r="C137" s="3"/>
      <c r="D137" s="93">
        <f>ROUND(SUM(D136),2)</f>
        <v>0</v>
      </c>
      <c r="E137" s="87"/>
      <c r="F137" s="87"/>
      <c r="G137" s="87"/>
    </row>
    <row r="138" ht="13.5" hidden="1" customHeight="1">
      <c r="A138" s="87"/>
      <c r="B138" s="87"/>
      <c r="C138" s="87"/>
      <c r="D138" s="87"/>
      <c r="E138" s="87"/>
      <c r="F138" s="87"/>
      <c r="G138" s="87"/>
    </row>
    <row r="139" ht="13.5" hidden="1" customHeight="1">
      <c r="A139" s="87"/>
      <c r="B139" s="87"/>
      <c r="C139" s="87"/>
      <c r="D139" s="87"/>
      <c r="E139" s="87"/>
      <c r="F139" s="87"/>
      <c r="G139" s="87"/>
    </row>
    <row r="140" ht="13.5" hidden="1" customHeight="1">
      <c r="A140" s="94" t="s">
        <v>123</v>
      </c>
      <c r="F140" s="87"/>
      <c r="G140" s="87"/>
    </row>
    <row r="141" ht="33.0" hidden="1" customHeight="1">
      <c r="A141" s="85" t="s">
        <v>114</v>
      </c>
      <c r="B141" s="86" t="s">
        <v>115</v>
      </c>
      <c r="C141" s="86" t="s">
        <v>116</v>
      </c>
      <c r="D141" s="86" t="s">
        <v>122</v>
      </c>
      <c r="E141" s="87"/>
      <c r="F141" s="87"/>
      <c r="G141" s="87"/>
    </row>
    <row r="142" ht="13.5" hidden="1" customHeight="1">
      <c r="A142" s="88" t="s">
        <v>118</v>
      </c>
      <c r="B142" s="89" t="s">
        <v>119</v>
      </c>
      <c r="C142" s="90">
        <f>C125</f>
        <v>0</v>
      </c>
      <c r="D142" s="91">
        <f>1/B19*C142</f>
        <v>0</v>
      </c>
      <c r="E142" s="87"/>
      <c r="F142" s="87"/>
      <c r="G142" s="87"/>
    </row>
    <row r="143" ht="13.5" hidden="1" customHeight="1">
      <c r="A143" s="92" t="s">
        <v>120</v>
      </c>
      <c r="B143" s="2"/>
      <c r="C143" s="3"/>
      <c r="D143" s="93">
        <f>ROUND(SUM(D142),2)</f>
        <v>0</v>
      </c>
      <c r="E143" s="87"/>
      <c r="F143" s="87"/>
      <c r="G143" s="87"/>
    </row>
    <row r="144" ht="13.5" hidden="1" customHeight="1">
      <c r="A144" s="87"/>
      <c r="B144" s="87"/>
      <c r="C144" s="87"/>
      <c r="D144" s="87"/>
      <c r="E144" s="87"/>
      <c r="F144" s="87"/>
      <c r="G144" s="87"/>
    </row>
    <row r="145" ht="13.5" hidden="1" customHeight="1">
      <c r="A145" s="87"/>
      <c r="B145" s="87"/>
      <c r="C145" s="87"/>
      <c r="D145" s="87"/>
      <c r="E145" s="87"/>
      <c r="F145" s="87"/>
      <c r="G145" s="87"/>
    </row>
    <row r="146" ht="13.5" hidden="1" customHeight="1">
      <c r="A146" s="94" t="s">
        <v>124</v>
      </c>
      <c r="F146" s="87"/>
      <c r="G146" s="87"/>
    </row>
    <row r="147" ht="33.75" hidden="1" customHeight="1">
      <c r="A147" s="85" t="s">
        <v>114</v>
      </c>
      <c r="B147" s="95" t="s">
        <v>115</v>
      </c>
      <c r="C147" s="86" t="s">
        <v>116</v>
      </c>
      <c r="D147" s="95" t="s">
        <v>122</v>
      </c>
      <c r="E147" s="87"/>
      <c r="F147" s="87"/>
      <c r="G147" s="87"/>
    </row>
    <row r="148" ht="13.5" hidden="1" customHeight="1">
      <c r="A148" s="88" t="s">
        <v>118</v>
      </c>
      <c r="B148" s="89" t="s">
        <v>119</v>
      </c>
      <c r="C148" s="96">
        <f>C125</f>
        <v>0</v>
      </c>
      <c r="D148" s="97">
        <f>1/B20*C148</f>
        <v>0</v>
      </c>
      <c r="E148" s="87"/>
      <c r="F148" s="87"/>
      <c r="G148" s="87"/>
    </row>
    <row r="149" ht="13.5" hidden="1" customHeight="1">
      <c r="A149" s="92" t="s">
        <v>120</v>
      </c>
      <c r="B149" s="2"/>
      <c r="C149" s="3"/>
      <c r="D149" s="98">
        <f>ROUND(SUM(D148),2)</f>
        <v>0</v>
      </c>
      <c r="E149" s="87"/>
      <c r="F149" s="87"/>
      <c r="G149" s="87"/>
    </row>
    <row r="150" ht="13.5" hidden="1" customHeight="1">
      <c r="A150" s="87"/>
      <c r="B150" s="87"/>
      <c r="C150" s="87"/>
      <c r="D150" s="87"/>
      <c r="E150" s="87"/>
      <c r="F150" s="87"/>
      <c r="G150" s="87"/>
    </row>
    <row r="151" ht="13.5" hidden="1" customHeight="1">
      <c r="A151" s="87"/>
      <c r="B151" s="87"/>
      <c r="C151" s="87"/>
      <c r="D151" s="87"/>
      <c r="E151" s="87"/>
      <c r="F151" s="87"/>
      <c r="G151" s="87"/>
    </row>
    <row r="152" ht="13.5" hidden="1" customHeight="1">
      <c r="A152" s="94" t="s">
        <v>125</v>
      </c>
      <c r="F152" s="87"/>
      <c r="G152" s="87"/>
    </row>
    <row r="153" ht="33.75" hidden="1" customHeight="1">
      <c r="A153" s="85" t="s">
        <v>114</v>
      </c>
      <c r="B153" s="86" t="s">
        <v>126</v>
      </c>
      <c r="C153" s="86" t="s">
        <v>116</v>
      </c>
      <c r="D153" s="86" t="s">
        <v>122</v>
      </c>
      <c r="E153" s="87"/>
      <c r="F153" s="87"/>
      <c r="G153" s="87"/>
    </row>
    <row r="154" ht="13.5" hidden="1" customHeight="1">
      <c r="A154" s="88" t="s">
        <v>118</v>
      </c>
      <c r="B154" s="89" t="s">
        <v>119</v>
      </c>
      <c r="C154" s="90">
        <f>C125</f>
        <v>0</v>
      </c>
      <c r="D154" s="91">
        <f>1/B21*C154</f>
        <v>0</v>
      </c>
      <c r="E154" s="87"/>
      <c r="F154" s="87"/>
      <c r="G154" s="87"/>
    </row>
    <row r="155" ht="13.5" hidden="1" customHeight="1">
      <c r="A155" s="92" t="s">
        <v>120</v>
      </c>
      <c r="B155" s="2"/>
      <c r="C155" s="3"/>
      <c r="D155" s="93">
        <f>ROUND(SUM(D154),2)</f>
        <v>0</v>
      </c>
      <c r="E155" s="87"/>
      <c r="F155" s="87"/>
      <c r="G155" s="87"/>
    </row>
    <row r="156" ht="13.5" hidden="1" customHeight="1">
      <c r="A156" s="99"/>
      <c r="B156" s="99"/>
      <c r="C156" s="99"/>
      <c r="D156" s="100"/>
      <c r="E156" s="87"/>
      <c r="F156" s="87"/>
      <c r="G156" s="87"/>
    </row>
    <row r="157" ht="13.5" hidden="1" customHeight="1">
      <c r="A157" s="99"/>
      <c r="B157" s="99"/>
      <c r="C157" s="99"/>
      <c r="D157" s="100"/>
      <c r="E157" s="87"/>
      <c r="F157" s="87"/>
      <c r="G157" s="87"/>
    </row>
    <row r="158" ht="13.5" hidden="1" customHeight="1">
      <c r="A158" s="94" t="s">
        <v>127</v>
      </c>
      <c r="E158" s="87"/>
      <c r="F158" s="87"/>
      <c r="G158" s="87"/>
    </row>
    <row r="159" ht="34.5" hidden="1" customHeight="1">
      <c r="A159" s="85" t="s">
        <v>114</v>
      </c>
      <c r="B159" s="86" t="s">
        <v>126</v>
      </c>
      <c r="C159" s="86" t="s">
        <v>116</v>
      </c>
      <c r="D159" s="86" t="s">
        <v>122</v>
      </c>
      <c r="E159" s="87"/>
      <c r="F159" s="87"/>
      <c r="G159" s="87"/>
    </row>
    <row r="160" ht="13.5" hidden="1" customHeight="1">
      <c r="A160" s="88" t="s">
        <v>118</v>
      </c>
      <c r="B160" s="89" t="s">
        <v>119</v>
      </c>
      <c r="C160" s="90">
        <f>C125</f>
        <v>0</v>
      </c>
      <c r="D160" s="91">
        <f>1/B22*C160</f>
        <v>0</v>
      </c>
      <c r="E160" s="87"/>
      <c r="F160" s="87"/>
      <c r="G160" s="87"/>
    </row>
    <row r="161" ht="13.5" hidden="1" customHeight="1">
      <c r="A161" s="92" t="s">
        <v>120</v>
      </c>
      <c r="B161" s="2"/>
      <c r="C161" s="3"/>
      <c r="D161" s="93">
        <f>ROUND(SUM(D160),2)</f>
        <v>0</v>
      </c>
      <c r="E161" s="87"/>
      <c r="F161" s="87"/>
      <c r="G161" s="87"/>
    </row>
    <row r="162" ht="13.5" hidden="1" customHeight="1">
      <c r="A162" s="99"/>
      <c r="B162" s="99"/>
      <c r="C162" s="99"/>
      <c r="D162" s="100"/>
      <c r="E162" s="87"/>
      <c r="F162" s="87"/>
      <c r="G162" s="87"/>
    </row>
    <row r="163" ht="13.5" hidden="1" customHeight="1">
      <c r="A163" s="99"/>
      <c r="B163" s="99"/>
      <c r="C163" s="99"/>
      <c r="D163" s="100"/>
      <c r="E163" s="87"/>
      <c r="F163" s="87"/>
      <c r="G163" s="87"/>
    </row>
    <row r="164" ht="13.5" hidden="1" customHeight="1">
      <c r="A164" s="94" t="s">
        <v>128</v>
      </c>
      <c r="E164" s="87"/>
      <c r="F164" s="87"/>
      <c r="G164" s="87"/>
    </row>
    <row r="165" ht="35.25" hidden="1" customHeight="1">
      <c r="A165" s="85" t="s">
        <v>114</v>
      </c>
      <c r="B165" s="86" t="s">
        <v>126</v>
      </c>
      <c r="C165" s="86" t="s">
        <v>116</v>
      </c>
      <c r="D165" s="86" t="s">
        <v>122</v>
      </c>
      <c r="E165" s="87"/>
      <c r="F165" s="87"/>
      <c r="G165" s="87"/>
    </row>
    <row r="166" ht="13.5" hidden="1" customHeight="1">
      <c r="A166" s="88" t="s">
        <v>118</v>
      </c>
      <c r="B166" s="89" t="s">
        <v>119</v>
      </c>
      <c r="C166" s="90">
        <f>C125</f>
        <v>0</v>
      </c>
      <c r="D166" s="91">
        <f>1/B23*C166</f>
        <v>0</v>
      </c>
      <c r="E166" s="87"/>
      <c r="F166" s="87"/>
      <c r="G166" s="87"/>
    </row>
    <row r="167" ht="13.5" hidden="1" customHeight="1">
      <c r="A167" s="92" t="s">
        <v>120</v>
      </c>
      <c r="B167" s="2"/>
      <c r="C167" s="3"/>
      <c r="D167" s="93">
        <f>ROUND(SUM(D166),2)</f>
        <v>0</v>
      </c>
      <c r="E167" s="87"/>
      <c r="F167" s="87"/>
      <c r="G167" s="87"/>
    </row>
    <row r="168" ht="13.5" hidden="1" customHeight="1">
      <c r="A168" s="87"/>
      <c r="B168" s="87"/>
      <c r="C168" s="87"/>
      <c r="D168" s="87"/>
      <c r="E168" s="87"/>
      <c r="F168" s="87"/>
      <c r="G168" s="87"/>
    </row>
    <row r="169" ht="13.5" hidden="1" customHeight="1">
      <c r="A169" s="87"/>
      <c r="B169" s="87"/>
      <c r="C169" s="87"/>
      <c r="D169" s="87"/>
      <c r="E169" s="87"/>
      <c r="F169" s="87"/>
      <c r="G169" s="87"/>
    </row>
    <row r="170" ht="13.5" hidden="1" customHeight="1">
      <c r="A170" s="94" t="s">
        <v>129</v>
      </c>
      <c r="F170" s="87"/>
      <c r="G170" s="87"/>
    </row>
    <row r="171" ht="36.0" hidden="1" customHeight="1">
      <c r="A171" s="85" t="s">
        <v>114</v>
      </c>
      <c r="B171" s="86" t="s">
        <v>126</v>
      </c>
      <c r="C171" s="86" t="s">
        <v>130</v>
      </c>
      <c r="D171" s="86" t="s">
        <v>131</v>
      </c>
      <c r="E171" s="86" t="s">
        <v>132</v>
      </c>
      <c r="F171" s="86" t="s">
        <v>133</v>
      </c>
      <c r="G171" s="86" t="s">
        <v>134</v>
      </c>
    </row>
    <row r="172" ht="13.5" hidden="1" customHeight="1">
      <c r="A172" s="88" t="s">
        <v>118</v>
      </c>
      <c r="B172" s="89" t="s">
        <v>119</v>
      </c>
      <c r="C172" s="101">
        <v>16.0</v>
      </c>
      <c r="D172" s="102" t="s">
        <v>135</v>
      </c>
      <c r="E172" s="103">
        <f>1/B24*C172*(1/188.76)</f>
        <v>0.0003767276495</v>
      </c>
      <c r="F172" s="104">
        <f>C125</f>
        <v>0</v>
      </c>
      <c r="G172" s="91">
        <f>E172*F172</f>
        <v>0</v>
      </c>
    </row>
    <row r="173" ht="13.5" hidden="1" customHeight="1">
      <c r="A173" s="105"/>
      <c r="B173" s="105"/>
      <c r="C173" s="105"/>
      <c r="D173" s="105"/>
      <c r="E173" s="105"/>
      <c r="F173" s="106" t="s">
        <v>120</v>
      </c>
      <c r="G173" s="93">
        <f>SUM(G172)</f>
        <v>0</v>
      </c>
    </row>
    <row r="174" ht="13.5" hidden="1" customHeight="1">
      <c r="A174" s="87"/>
      <c r="B174" s="87"/>
      <c r="C174" s="87"/>
      <c r="D174" s="87"/>
      <c r="E174" s="87"/>
      <c r="F174" s="87"/>
      <c r="G174" s="87"/>
    </row>
    <row r="175" ht="13.5" hidden="1" customHeight="1">
      <c r="A175" s="87"/>
      <c r="B175" s="87"/>
      <c r="C175" s="87"/>
      <c r="D175" s="87"/>
      <c r="E175" s="87"/>
      <c r="F175" s="87"/>
      <c r="G175" s="87"/>
    </row>
    <row r="176" ht="13.5" hidden="1" customHeight="1">
      <c r="A176" s="94" t="s">
        <v>136</v>
      </c>
      <c r="F176" s="94"/>
      <c r="G176" s="87"/>
    </row>
    <row r="177" ht="39.75" hidden="1" customHeight="1">
      <c r="A177" s="85" t="s">
        <v>114</v>
      </c>
      <c r="B177" s="86" t="s">
        <v>137</v>
      </c>
      <c r="C177" s="86" t="s">
        <v>138</v>
      </c>
      <c r="D177" s="86" t="s">
        <v>139</v>
      </c>
      <c r="E177" s="86" t="s">
        <v>140</v>
      </c>
      <c r="F177" s="86" t="s">
        <v>133</v>
      </c>
      <c r="G177" s="86" t="s">
        <v>134</v>
      </c>
    </row>
    <row r="178" ht="13.5" hidden="1" customHeight="1">
      <c r="A178" s="88" t="s">
        <v>118</v>
      </c>
      <c r="B178" s="89" t="s">
        <v>119</v>
      </c>
      <c r="C178" s="101">
        <v>16.0</v>
      </c>
      <c r="D178" s="102" t="s">
        <v>135</v>
      </c>
      <c r="E178" s="103">
        <f>1/B25*C178*(1/188.76)</f>
        <v>0.0008693714987</v>
      </c>
      <c r="F178" s="104">
        <f>C125</f>
        <v>0</v>
      </c>
      <c r="G178" s="91">
        <f>E178*F178</f>
        <v>0</v>
      </c>
    </row>
    <row r="179" ht="13.5" hidden="1" customHeight="1">
      <c r="A179" s="105"/>
      <c r="B179" s="105"/>
      <c r="C179" s="105"/>
      <c r="D179" s="105"/>
      <c r="E179" s="105"/>
      <c r="F179" s="106" t="s">
        <v>120</v>
      </c>
      <c r="G179" s="93">
        <f>SUM(G178)</f>
        <v>0</v>
      </c>
    </row>
    <row r="180" ht="12.75" customHeight="1"/>
    <row r="181" ht="12.75" customHeight="1"/>
    <row r="182" ht="12.75" customHeight="1"/>
    <row r="183" ht="28.5" hidden="1" customHeight="1">
      <c r="A183" s="107" t="s">
        <v>141</v>
      </c>
      <c r="B183" s="108" t="s">
        <v>142</v>
      </c>
      <c r="C183" s="108" t="s">
        <v>143</v>
      </c>
      <c r="D183" s="108" t="s">
        <v>144</v>
      </c>
    </row>
    <row r="184" ht="13.5" hidden="1" customHeight="1">
      <c r="A184" s="109" t="s">
        <v>145</v>
      </c>
      <c r="B184" s="110">
        <f>D131</f>
        <v>0</v>
      </c>
      <c r="C184" s="110" t="str">
        <f>'Produtividade Região do Vale do Itajaí'!$B$16</f>
        <v>#REF!</v>
      </c>
      <c r="D184" s="111" t="str">
        <f t="shared" ref="D184:D192" si="15">B184*C184</f>
        <v>#REF!</v>
      </c>
    </row>
    <row r="185" ht="13.5" hidden="1" customHeight="1">
      <c r="A185" s="109" t="s">
        <v>146</v>
      </c>
      <c r="B185" s="110">
        <f>D137</f>
        <v>0</v>
      </c>
      <c r="C185" s="110" t="str">
        <f>'Produtividade Região do Vale do Itajaí'!$C$16</f>
        <v>#REF!</v>
      </c>
      <c r="D185" s="111" t="str">
        <f t="shared" si="15"/>
        <v>#REF!</v>
      </c>
    </row>
    <row r="186" ht="13.5" hidden="1" customHeight="1">
      <c r="A186" s="109" t="s">
        <v>147</v>
      </c>
      <c r="B186" s="110">
        <f>D143</f>
        <v>0</v>
      </c>
      <c r="C186" s="110" t="str">
        <f>'Produtividade Região do Vale do Itajaí'!$D$16</f>
        <v>#REF!</v>
      </c>
      <c r="D186" s="111" t="str">
        <f t="shared" si="15"/>
        <v>#REF!</v>
      </c>
    </row>
    <row r="187" ht="13.5" hidden="1" customHeight="1">
      <c r="A187" s="109" t="s">
        <v>148</v>
      </c>
      <c r="B187" s="110">
        <f>D149</f>
        <v>0</v>
      </c>
      <c r="C187" s="110" t="str">
        <f>'Produtividade Região do Vale do Itajaí'!$E$16</f>
        <v>#REF!</v>
      </c>
      <c r="D187" s="111" t="str">
        <f t="shared" si="15"/>
        <v>#REF!</v>
      </c>
    </row>
    <row r="188" ht="13.5" hidden="1" customHeight="1">
      <c r="A188" s="109" t="s">
        <v>149</v>
      </c>
      <c r="B188" s="110">
        <f>D155</f>
        <v>0</v>
      </c>
      <c r="C188" s="110" t="str">
        <f>'Produtividade Região do Vale do Itajaí'!$G$16</f>
        <v>#REF!</v>
      </c>
      <c r="D188" s="111" t="str">
        <f t="shared" si="15"/>
        <v>#REF!</v>
      </c>
    </row>
    <row r="189" ht="13.5" hidden="1" customHeight="1">
      <c r="A189" s="109" t="s">
        <v>150</v>
      </c>
      <c r="B189" s="110">
        <f>D161</f>
        <v>0</v>
      </c>
      <c r="C189" s="110" t="str">
        <f>'Produtividade Região do Vale do Itajaí'!$H$16</f>
        <v>#REF!</v>
      </c>
      <c r="D189" s="111" t="str">
        <f t="shared" si="15"/>
        <v>#REF!</v>
      </c>
    </row>
    <row r="190" ht="13.5" hidden="1" customHeight="1">
      <c r="A190" s="109" t="s">
        <v>151</v>
      </c>
      <c r="B190" s="110">
        <f>D167</f>
        <v>0</v>
      </c>
      <c r="C190" s="110" t="str">
        <f>'Produtividade Região do Vale do Itajaí'!$I$16</f>
        <v>#REF!</v>
      </c>
      <c r="D190" s="111" t="str">
        <f t="shared" si="15"/>
        <v>#REF!</v>
      </c>
    </row>
    <row r="191" ht="13.5" hidden="1" customHeight="1">
      <c r="A191" s="109" t="s">
        <v>152</v>
      </c>
      <c r="B191" s="110">
        <f>G173</f>
        <v>0</v>
      </c>
      <c r="C191" s="110" t="str">
        <f>'Produtividade Região do Vale do Itajaí'!$J$16</f>
        <v>#REF!</v>
      </c>
      <c r="D191" s="111" t="str">
        <f t="shared" si="15"/>
        <v>#REF!</v>
      </c>
    </row>
    <row r="192" ht="13.5" hidden="1" customHeight="1">
      <c r="A192" s="109" t="s">
        <v>153</v>
      </c>
      <c r="B192" s="110">
        <f>G178</f>
        <v>0</v>
      </c>
      <c r="C192" s="110" t="str">
        <f>'Produtividade Região do Vale do Itajaí'!$K$16</f>
        <v>#REF!</v>
      </c>
      <c r="D192" s="111" t="str">
        <f t="shared" si="15"/>
        <v>#REF!</v>
      </c>
    </row>
    <row r="193" ht="13.5" hidden="1" customHeight="1">
      <c r="A193" s="112" t="s">
        <v>154</v>
      </c>
      <c r="B193" s="2"/>
      <c r="C193" s="3"/>
      <c r="D193" s="113" t="str">
        <f>ROUND(SUM(D184:D192),2)</f>
        <v>#REF!</v>
      </c>
    </row>
    <row r="194" ht="13.5" hidden="1" customHeight="1">
      <c r="A194" s="114" t="s">
        <v>155</v>
      </c>
      <c r="B194" s="2"/>
      <c r="C194" s="3"/>
      <c r="D194" s="115" t="str">
        <f>D193*12</f>
        <v>#REF!</v>
      </c>
    </row>
    <row r="195" ht="13.5" hidden="1" customHeight="1">
      <c r="A195" s="15"/>
      <c r="B195" s="15"/>
      <c r="C195" s="15"/>
      <c r="D195" s="15"/>
    </row>
    <row r="196" ht="13.5" hidden="1" customHeight="1">
      <c r="A196" s="73" t="s">
        <v>156</v>
      </c>
      <c r="B196" s="2"/>
      <c r="C196" s="3"/>
      <c r="D196" s="116" t="str">
        <f>D193/C125</f>
        <v>#REF!</v>
      </c>
    </row>
    <row r="197" ht="13.5" hidden="1" customHeight="1">
      <c r="A197" s="15"/>
      <c r="B197" s="15"/>
      <c r="C197" s="15"/>
      <c r="D197" s="15"/>
    </row>
    <row r="198" ht="13.5" hidden="1" customHeight="1">
      <c r="A198" s="117" t="s">
        <v>157</v>
      </c>
      <c r="B198" s="2"/>
      <c r="C198" s="3"/>
      <c r="D198" s="118">
        <v>1.0</v>
      </c>
    </row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</sheetData>
  <mergeCells count="53">
    <mergeCell ref="A140:E140"/>
    <mergeCell ref="A143:C143"/>
    <mergeCell ref="A146:E146"/>
    <mergeCell ref="A149:C149"/>
    <mergeCell ref="A152:E152"/>
    <mergeCell ref="A155:C155"/>
    <mergeCell ref="A158:D158"/>
    <mergeCell ref="A161:C161"/>
    <mergeCell ref="A164:D164"/>
    <mergeCell ref="A167:C167"/>
    <mergeCell ref="A170:E170"/>
    <mergeCell ref="A176:E176"/>
    <mergeCell ref="A193:C193"/>
    <mergeCell ref="A194:C194"/>
    <mergeCell ref="A1:E1"/>
    <mergeCell ref="A2:E2"/>
    <mergeCell ref="A5:E5"/>
    <mergeCell ref="A6:B6"/>
    <mergeCell ref="C6:E6"/>
    <mergeCell ref="A7:B7"/>
    <mergeCell ref="C7:E7"/>
    <mergeCell ref="C12:E12"/>
    <mergeCell ref="C13:E13"/>
    <mergeCell ref="A8:B8"/>
    <mergeCell ref="C8:E8"/>
    <mergeCell ref="A9:B9"/>
    <mergeCell ref="C9:E9"/>
    <mergeCell ref="A10:B10"/>
    <mergeCell ref="C10:E10"/>
    <mergeCell ref="C11:E11"/>
    <mergeCell ref="A11:B11"/>
    <mergeCell ref="A12:B12"/>
    <mergeCell ref="A13:B13"/>
    <mergeCell ref="A41:C41"/>
    <mergeCell ref="A79:C79"/>
    <mergeCell ref="A96:C96"/>
    <mergeCell ref="A104:C104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8:E128"/>
    <mergeCell ref="A131:C131"/>
    <mergeCell ref="A134:E134"/>
    <mergeCell ref="A137:C137"/>
    <mergeCell ref="A196:C196"/>
    <mergeCell ref="A198:C198"/>
  </mergeCells>
  <printOptions/>
  <pageMargins bottom="0.75" footer="0.0" header="0.0" left="0.25" right="0.25" top="0.75"/>
  <pageSetup fitToHeight="0" paperSize="9" orientation="landscape"/>
  <headerFooter>
    <oddHeader>&amp;C&amp;A</oddHeader>
    <oddFooter>&amp;CPágina &amp;P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2.14"/>
    <col customWidth="1" min="2" max="2" width="26.57"/>
    <col customWidth="1" min="3" max="3" width="29.0"/>
    <col customWidth="1" min="4" max="4" width="17.14"/>
    <col customWidth="1" min="5" max="5" width="7.71"/>
    <col customWidth="1" min="6" max="7" width="11.71"/>
    <col customWidth="1" min="8" max="26" width="8.71"/>
  </cols>
  <sheetData>
    <row r="1" ht="12.75" customHeight="1">
      <c r="A1" s="1" t="s">
        <v>0</v>
      </c>
      <c r="B1" s="2"/>
      <c r="C1" s="2"/>
      <c r="D1" s="2"/>
      <c r="E1" s="3"/>
    </row>
    <row r="2" ht="12.75" customHeight="1">
      <c r="A2" s="4" t="s">
        <v>1</v>
      </c>
      <c r="B2" s="2"/>
      <c r="C2" s="2"/>
      <c r="D2" s="2"/>
      <c r="E2" s="3"/>
    </row>
    <row r="3" ht="13.5" customHeight="1"/>
    <row r="4" ht="12.75" customHeight="1"/>
    <row r="5" ht="12.75" customHeight="1">
      <c r="A5" s="5" t="s">
        <v>2</v>
      </c>
      <c r="B5" s="2"/>
      <c r="C5" s="2"/>
      <c r="D5" s="2"/>
      <c r="E5" s="3"/>
    </row>
    <row r="6" ht="13.5" customHeight="1">
      <c r="A6" s="6" t="s">
        <v>3</v>
      </c>
      <c r="B6" s="3"/>
      <c r="C6" s="7" t="s">
        <v>4</v>
      </c>
      <c r="D6" s="2"/>
      <c r="E6" s="3"/>
    </row>
    <row r="7" ht="13.5" customHeight="1">
      <c r="A7" s="8" t="s">
        <v>5</v>
      </c>
      <c r="B7" s="3"/>
      <c r="C7" s="9">
        <v>22.0</v>
      </c>
      <c r="D7" s="2"/>
      <c r="E7" s="3"/>
    </row>
    <row r="8" ht="13.5" customHeight="1">
      <c r="A8" s="6" t="s">
        <v>6</v>
      </c>
      <c r="B8" s="3"/>
      <c r="C8" s="7" t="s">
        <v>7</v>
      </c>
      <c r="D8" s="2"/>
      <c r="E8" s="3"/>
    </row>
    <row r="9" ht="13.5" customHeight="1">
      <c r="A9" s="8" t="s">
        <v>8</v>
      </c>
      <c r="B9" s="3"/>
      <c r="C9" s="119"/>
      <c r="D9" s="2"/>
      <c r="E9" s="3"/>
    </row>
    <row r="10" ht="15.75" customHeight="1">
      <c r="A10" s="6" t="s">
        <v>9</v>
      </c>
      <c r="B10" s="3"/>
      <c r="C10" s="7" t="s">
        <v>10</v>
      </c>
      <c r="D10" s="2"/>
      <c r="E10" s="3"/>
    </row>
    <row r="11" ht="13.5" customHeight="1">
      <c r="A11" s="8" t="s">
        <v>11</v>
      </c>
      <c r="B11" s="3"/>
      <c r="C11" s="11" t="s">
        <v>207</v>
      </c>
      <c r="D11" s="2"/>
      <c r="E11" s="3"/>
    </row>
    <row r="12" ht="14.25" customHeight="1">
      <c r="A12" s="6" t="s">
        <v>13</v>
      </c>
      <c r="B12" s="3"/>
      <c r="C12" s="12">
        <v>8.0</v>
      </c>
      <c r="D12" s="2"/>
      <c r="E12" s="3"/>
    </row>
    <row r="13" ht="13.5" customHeight="1">
      <c r="A13" s="8" t="s">
        <v>14</v>
      </c>
      <c r="B13" s="3"/>
      <c r="C13" s="13">
        <v>44197.0</v>
      </c>
      <c r="D13" s="2"/>
      <c r="E13" s="3"/>
    </row>
    <row r="14" ht="13.5" customHeight="1">
      <c r="A14" s="14"/>
      <c r="B14" s="14"/>
      <c r="C14" s="14"/>
      <c r="D14" s="14"/>
      <c r="E14" s="14"/>
    </row>
    <row r="15" ht="13.5" customHeight="1">
      <c r="A15" s="15"/>
      <c r="B15" s="15"/>
      <c r="C15" s="15"/>
      <c r="D15" s="15"/>
      <c r="E15" s="15"/>
    </row>
    <row r="16" ht="13.5" hidden="1" customHeight="1">
      <c r="A16" s="16" t="s">
        <v>15</v>
      </c>
      <c r="B16" s="17" t="s">
        <v>16</v>
      </c>
      <c r="C16" s="15"/>
      <c r="D16" s="15"/>
      <c r="E16" s="15"/>
    </row>
    <row r="17" ht="13.5" hidden="1" customHeight="1">
      <c r="A17" s="18" t="s">
        <v>17</v>
      </c>
      <c r="B17" s="19">
        <v>600.0</v>
      </c>
      <c r="C17" s="15"/>
      <c r="D17" s="15"/>
      <c r="E17" s="15"/>
    </row>
    <row r="18" ht="13.5" hidden="1" customHeight="1">
      <c r="A18" s="20" t="s">
        <v>18</v>
      </c>
      <c r="B18" s="21">
        <v>1125.0</v>
      </c>
      <c r="C18" s="15"/>
      <c r="D18" s="15"/>
      <c r="E18" s="15"/>
    </row>
    <row r="19" ht="13.5" hidden="1" customHeight="1">
      <c r="A19" s="20" t="s">
        <v>19</v>
      </c>
      <c r="B19" s="19">
        <v>750.0</v>
      </c>
      <c r="C19" s="15"/>
      <c r="D19" s="15"/>
      <c r="E19" s="15"/>
    </row>
    <row r="20" ht="13.5" hidden="1" customHeight="1">
      <c r="A20" s="20" t="s">
        <v>20</v>
      </c>
      <c r="B20" s="19">
        <v>150.0</v>
      </c>
      <c r="C20" s="15"/>
      <c r="D20" s="15"/>
      <c r="E20" s="15"/>
    </row>
    <row r="21" ht="13.5" hidden="1" customHeight="1">
      <c r="A21" s="20" t="s">
        <v>21</v>
      </c>
      <c r="B21" s="21">
        <v>1350.0</v>
      </c>
      <c r="C21" s="15"/>
      <c r="D21" s="15"/>
      <c r="E21" s="15"/>
    </row>
    <row r="22" ht="14.25" hidden="1" customHeight="1">
      <c r="A22" s="20" t="s">
        <v>22</v>
      </c>
      <c r="B22" s="21">
        <v>4500.0</v>
      </c>
      <c r="C22" s="15"/>
      <c r="D22" s="15"/>
      <c r="E22" s="15"/>
    </row>
    <row r="23" ht="13.5" hidden="1" customHeight="1">
      <c r="A23" s="20" t="s">
        <v>23</v>
      </c>
      <c r="B23" s="21">
        <v>75000.0</v>
      </c>
      <c r="C23" s="15"/>
      <c r="D23" s="15"/>
      <c r="E23" s="15"/>
    </row>
    <row r="24" ht="13.5" hidden="1" customHeight="1">
      <c r="A24" s="20" t="s">
        <v>24</v>
      </c>
      <c r="B24" s="19">
        <v>225.0</v>
      </c>
      <c r="C24" s="15"/>
      <c r="D24" s="15"/>
      <c r="E24" s="15"/>
    </row>
    <row r="25" ht="13.5" hidden="1" customHeight="1">
      <c r="A25" s="20" t="s">
        <v>25</v>
      </c>
      <c r="B25" s="22">
        <v>97.5</v>
      </c>
      <c r="C25" s="15"/>
      <c r="D25" s="15"/>
      <c r="E25" s="15"/>
    </row>
    <row r="26" ht="13.5" hidden="1" customHeight="1">
      <c r="A26" s="20" t="s">
        <v>26</v>
      </c>
      <c r="B26" s="22">
        <v>337.5</v>
      </c>
      <c r="C26" s="15"/>
      <c r="D26" s="15"/>
      <c r="E26" s="15"/>
    </row>
    <row r="27" ht="12.75" customHeight="1"/>
    <row r="28" ht="13.5" customHeight="1"/>
    <row r="29" ht="30.75" customHeight="1">
      <c r="A29" s="23" t="s">
        <v>27</v>
      </c>
      <c r="B29" s="24" t="s">
        <v>28</v>
      </c>
      <c r="C29" s="24" t="s">
        <v>29</v>
      </c>
    </row>
    <row r="30" ht="13.5" customHeight="1">
      <c r="A30" s="25" t="s">
        <v>30</v>
      </c>
      <c r="B30" s="25"/>
      <c r="C30" s="25"/>
    </row>
    <row r="31" ht="13.5" customHeight="1">
      <c r="A31" s="26" t="s">
        <v>31</v>
      </c>
      <c r="B31" s="27" t="s">
        <v>32</v>
      </c>
      <c r="C31" s="27" t="s">
        <v>33</v>
      </c>
    </row>
    <row r="32" ht="13.5" customHeight="1">
      <c r="A32" s="28" t="s">
        <v>34</v>
      </c>
      <c r="B32" s="29"/>
      <c r="C32" s="30" t="str">
        <f>C9</f>
        <v/>
      </c>
    </row>
    <row r="33" ht="13.5" customHeight="1">
      <c r="A33" s="28" t="s">
        <v>35</v>
      </c>
      <c r="B33" s="31"/>
      <c r="C33" s="32"/>
    </row>
    <row r="34" ht="13.5" customHeight="1">
      <c r="A34" s="28" t="s">
        <v>36</v>
      </c>
      <c r="B34" s="33">
        <v>0.2</v>
      </c>
      <c r="C34" s="30">
        <f>C32*B34</f>
        <v>0</v>
      </c>
    </row>
    <row r="35" ht="13.5" customHeight="1">
      <c r="A35" s="28" t="s">
        <v>37</v>
      </c>
      <c r="B35" s="34"/>
      <c r="C35" s="30"/>
    </row>
    <row r="36" ht="13.5" customHeight="1">
      <c r="A36" s="28" t="s">
        <v>38</v>
      </c>
      <c r="B36" s="34"/>
      <c r="C36" s="30"/>
    </row>
    <row r="37" ht="13.5" customHeight="1">
      <c r="A37" s="28" t="s">
        <v>39</v>
      </c>
      <c r="B37" s="34"/>
      <c r="C37" s="30"/>
    </row>
    <row r="38" ht="13.5" customHeight="1">
      <c r="A38" s="28" t="s">
        <v>40</v>
      </c>
      <c r="B38" s="35"/>
      <c r="C38" s="30"/>
    </row>
    <row r="39" ht="13.5" customHeight="1">
      <c r="A39" s="36" t="s">
        <v>41</v>
      </c>
      <c r="B39" s="37"/>
      <c r="C39" s="38">
        <f>SUM(C32:C38)</f>
        <v>0</v>
      </c>
    </row>
    <row r="40" ht="13.5" customHeight="1">
      <c r="A40" s="39"/>
      <c r="B40" s="40"/>
      <c r="C40" s="41"/>
    </row>
    <row r="41" ht="13.5" customHeight="1">
      <c r="A41" s="42" t="s">
        <v>42</v>
      </c>
      <c r="B41" s="2"/>
      <c r="C41" s="3"/>
    </row>
    <row r="42" ht="13.5" customHeight="1">
      <c r="A42" s="43" t="s">
        <v>43</v>
      </c>
      <c r="B42" s="44" t="s">
        <v>32</v>
      </c>
      <c r="C42" s="44" t="s">
        <v>33</v>
      </c>
    </row>
    <row r="43" ht="13.5" customHeight="1">
      <c r="A43" s="28" t="s">
        <v>44</v>
      </c>
      <c r="B43" s="45">
        <v>0.0833</v>
      </c>
      <c r="C43" s="46">
        <f t="shared" ref="C43:C44" si="1">$B43*C$39</f>
        <v>0</v>
      </c>
    </row>
    <row r="44" ht="13.5" customHeight="1">
      <c r="A44" s="28" t="s">
        <v>208</v>
      </c>
      <c r="B44" s="45">
        <v>0.1111</v>
      </c>
      <c r="C44" s="46">
        <f t="shared" si="1"/>
        <v>0</v>
      </c>
    </row>
    <row r="45" ht="13.5" customHeight="1">
      <c r="A45" s="36" t="s">
        <v>46</v>
      </c>
      <c r="B45" s="47">
        <f t="shared" ref="B45:C45" si="2">SUM(B43:B44)</f>
        <v>0.1944</v>
      </c>
      <c r="C45" s="38">
        <f t="shared" si="2"/>
        <v>0</v>
      </c>
    </row>
    <row r="46">
      <c r="A46" s="43" t="s">
        <v>209</v>
      </c>
      <c r="B46" s="44" t="s">
        <v>32</v>
      </c>
      <c r="C46" s="44" t="s">
        <v>33</v>
      </c>
    </row>
    <row r="47" ht="13.5" customHeight="1">
      <c r="A47" s="28" t="s">
        <v>48</v>
      </c>
      <c r="B47" s="45">
        <v>0.2</v>
      </c>
      <c r="C47" s="46">
        <f>B47*(C45+C39)</f>
        <v>0</v>
      </c>
    </row>
    <row r="48" ht="13.5" customHeight="1">
      <c r="A48" s="28" t="s">
        <v>49</v>
      </c>
      <c r="B48" s="45">
        <v>0.025</v>
      </c>
      <c r="C48" s="46">
        <f t="shared" ref="C48:C54" si="3">$B48*(C$39+C$45)</f>
        <v>0</v>
      </c>
    </row>
    <row r="49" ht="13.5" customHeight="1">
      <c r="A49" s="28" t="s">
        <v>210</v>
      </c>
      <c r="B49" s="45">
        <v>0.03</v>
      </c>
      <c r="C49" s="46">
        <f t="shared" si="3"/>
        <v>0</v>
      </c>
    </row>
    <row r="50" ht="13.5" customHeight="1">
      <c r="A50" s="28" t="s">
        <v>51</v>
      </c>
      <c r="B50" s="45">
        <v>0.015</v>
      </c>
      <c r="C50" s="46">
        <f t="shared" si="3"/>
        <v>0</v>
      </c>
    </row>
    <row r="51" ht="13.5" customHeight="1">
      <c r="A51" s="28" t="s">
        <v>52</v>
      </c>
      <c r="B51" s="45">
        <v>0.01</v>
      </c>
      <c r="C51" s="46">
        <f t="shared" si="3"/>
        <v>0</v>
      </c>
    </row>
    <row r="52" ht="13.5" customHeight="1">
      <c r="A52" s="28" t="s">
        <v>53</v>
      </c>
      <c r="B52" s="45">
        <v>0.006</v>
      </c>
      <c r="C52" s="46">
        <f t="shared" si="3"/>
        <v>0</v>
      </c>
    </row>
    <row r="53" ht="13.5" customHeight="1">
      <c r="A53" s="28" t="s">
        <v>54</v>
      </c>
      <c r="B53" s="45">
        <v>0.002</v>
      </c>
      <c r="C53" s="46">
        <f t="shared" si="3"/>
        <v>0</v>
      </c>
    </row>
    <row r="54" ht="15.0" customHeight="1">
      <c r="A54" s="28" t="s">
        <v>55</v>
      </c>
      <c r="B54" s="45">
        <v>0.08</v>
      </c>
      <c r="C54" s="46">
        <f t="shared" si="3"/>
        <v>0</v>
      </c>
    </row>
    <row r="55" ht="12.0" customHeight="1">
      <c r="A55" s="36" t="s">
        <v>46</v>
      </c>
      <c r="B55" s="47">
        <f t="shared" ref="B55:C55" si="4">SUM(B47:B54)</f>
        <v>0.368</v>
      </c>
      <c r="C55" s="38">
        <f t="shared" si="4"/>
        <v>0</v>
      </c>
    </row>
    <row r="56" ht="13.5" customHeight="1">
      <c r="A56" s="26" t="s">
        <v>56</v>
      </c>
      <c r="B56" s="44" t="s">
        <v>57</v>
      </c>
      <c r="C56" s="44" t="s">
        <v>33</v>
      </c>
    </row>
    <row r="57" ht="13.5" customHeight="1">
      <c r="A57" s="28" t="s">
        <v>58</v>
      </c>
      <c r="B57" s="48"/>
      <c r="C57" s="30">
        <f>(2*22*$B57)-(0.06*C32)</f>
        <v>0</v>
      </c>
    </row>
    <row r="58" ht="13.5" customHeight="1">
      <c r="A58" s="28" t="s">
        <v>59</v>
      </c>
      <c r="B58" s="48"/>
      <c r="C58" s="46" t="str">
        <f t="shared" ref="C58:C61" si="5">$B58</f>
        <v/>
      </c>
    </row>
    <row r="59" ht="13.5" customHeight="1">
      <c r="A59" s="50" t="s">
        <v>60</v>
      </c>
      <c r="B59" s="49"/>
      <c r="C59" s="46" t="str">
        <f t="shared" si="5"/>
        <v/>
      </c>
    </row>
    <row r="60" ht="14.25" customHeight="1">
      <c r="A60" s="28" t="s">
        <v>61</v>
      </c>
      <c r="B60" s="48"/>
      <c r="C60" s="46" t="str">
        <f t="shared" si="5"/>
        <v/>
      </c>
    </row>
    <row r="61" ht="13.5" customHeight="1">
      <c r="A61" s="28" t="s">
        <v>62</v>
      </c>
      <c r="B61" s="48"/>
      <c r="C61" s="46" t="str">
        <f t="shared" si="5"/>
        <v/>
      </c>
    </row>
    <row r="62" ht="13.5" customHeight="1">
      <c r="A62" s="36" t="s">
        <v>46</v>
      </c>
      <c r="B62" s="38"/>
      <c r="C62" s="38">
        <f>SUM(C57:C61)</f>
        <v>0</v>
      </c>
    </row>
    <row r="63" ht="13.5" customHeight="1">
      <c r="A63" s="43" t="s">
        <v>63</v>
      </c>
      <c r="B63" s="44" t="s">
        <v>32</v>
      </c>
      <c r="C63" s="44" t="s">
        <v>33</v>
      </c>
    </row>
    <row r="64" ht="13.5" customHeight="1">
      <c r="A64" s="51" t="s">
        <v>64</v>
      </c>
      <c r="B64" s="52">
        <f t="shared" ref="B64:C64" si="6">B45</f>
        <v>0.1944</v>
      </c>
      <c r="C64" s="46">
        <f t="shared" si="6"/>
        <v>0</v>
      </c>
    </row>
    <row r="65" ht="13.5" customHeight="1">
      <c r="A65" s="51" t="s">
        <v>65</v>
      </c>
      <c r="B65" s="52">
        <f t="shared" ref="B65:C65" si="7">B55</f>
        <v>0.368</v>
      </c>
      <c r="C65" s="46">
        <f t="shared" si="7"/>
        <v>0</v>
      </c>
    </row>
    <row r="66" ht="13.5" customHeight="1">
      <c r="A66" s="51" t="s">
        <v>56</v>
      </c>
      <c r="B66" s="52"/>
      <c r="C66" s="46">
        <f>C62</f>
        <v>0</v>
      </c>
    </row>
    <row r="67" ht="13.5" customHeight="1">
      <c r="A67" s="53" t="s">
        <v>162</v>
      </c>
      <c r="B67" s="37"/>
      <c r="C67" s="38">
        <f>SUM(C64:C66)</f>
        <v>0</v>
      </c>
    </row>
    <row r="68" ht="13.5" customHeight="1">
      <c r="A68" s="54"/>
      <c r="B68" s="41"/>
      <c r="C68" s="41"/>
    </row>
    <row r="69" ht="13.5" customHeight="1">
      <c r="A69" s="55" t="s">
        <v>67</v>
      </c>
      <c r="B69" s="25"/>
      <c r="C69" s="25"/>
    </row>
    <row r="70" ht="13.5" customHeight="1">
      <c r="A70" s="26" t="s">
        <v>68</v>
      </c>
      <c r="B70" s="44" t="s">
        <v>32</v>
      </c>
      <c r="C70" s="44" t="s">
        <v>33</v>
      </c>
    </row>
    <row r="71" ht="13.5" customHeight="1">
      <c r="A71" s="28" t="s">
        <v>69</v>
      </c>
      <c r="B71" s="45">
        <f>1/12*0.05</f>
        <v>0.004166666667</v>
      </c>
      <c r="C71" s="46">
        <f t="shared" ref="C71:C76" si="8">$B71*C$39</f>
        <v>0</v>
      </c>
    </row>
    <row r="72" ht="13.5" customHeight="1">
      <c r="A72" s="56" t="s">
        <v>70</v>
      </c>
      <c r="B72" s="45">
        <f>B54*B71</f>
        <v>0.0003333333333</v>
      </c>
      <c r="C72" s="46">
        <f t="shared" si="8"/>
        <v>0</v>
      </c>
    </row>
    <row r="73" ht="13.5" customHeight="1">
      <c r="A73" s="28" t="s">
        <v>211</v>
      </c>
      <c r="B73" s="57">
        <v>0.02</v>
      </c>
      <c r="C73" s="46">
        <f t="shared" si="8"/>
        <v>0</v>
      </c>
    </row>
    <row r="74" ht="13.5" customHeight="1">
      <c r="A74" s="28" t="s">
        <v>72</v>
      </c>
      <c r="B74" s="45">
        <f>1/30*7/12</f>
        <v>0.01944444444</v>
      </c>
      <c r="C74" s="46">
        <f t="shared" si="8"/>
        <v>0</v>
      </c>
    </row>
    <row r="75" ht="13.5" customHeight="1">
      <c r="A75" s="28" t="s">
        <v>73</v>
      </c>
      <c r="B75" s="45">
        <f>B55*B74</f>
        <v>0.007155555556</v>
      </c>
      <c r="C75" s="46">
        <f t="shared" si="8"/>
        <v>0</v>
      </c>
    </row>
    <row r="76" ht="13.5" customHeight="1">
      <c r="A76" s="28" t="s">
        <v>74</v>
      </c>
      <c r="B76" s="57">
        <v>0.02</v>
      </c>
      <c r="C76" s="46">
        <f t="shared" si="8"/>
        <v>0</v>
      </c>
    </row>
    <row r="77" ht="13.5" customHeight="1">
      <c r="A77" s="36" t="s">
        <v>41</v>
      </c>
      <c r="B77" s="37">
        <f t="shared" ref="B77:C77" si="9">SUM(B71:B76)</f>
        <v>0.0711</v>
      </c>
      <c r="C77" s="38">
        <f t="shared" si="9"/>
        <v>0</v>
      </c>
    </row>
    <row r="78" ht="13.5" customHeight="1">
      <c r="A78" s="54"/>
      <c r="B78" s="41"/>
      <c r="C78" s="41"/>
    </row>
    <row r="79" ht="13.5" customHeight="1">
      <c r="A79" s="42" t="s">
        <v>75</v>
      </c>
      <c r="B79" s="2"/>
      <c r="C79" s="3"/>
    </row>
    <row r="80" ht="13.5" customHeight="1">
      <c r="A80" s="26" t="s">
        <v>76</v>
      </c>
      <c r="B80" s="44" t="s">
        <v>32</v>
      </c>
      <c r="C80" s="44" t="s">
        <v>33</v>
      </c>
    </row>
    <row r="81" ht="13.5" customHeight="1">
      <c r="A81" s="58" t="s">
        <v>77</v>
      </c>
      <c r="B81" s="59">
        <v>0.00926</v>
      </c>
      <c r="C81" s="46">
        <f>$B81*(C$39+C67+C77)</f>
        <v>0</v>
      </c>
    </row>
    <row r="82" ht="13.5" customHeight="1">
      <c r="A82" s="58" t="s">
        <v>78</v>
      </c>
      <c r="B82" s="45">
        <v>0.0028</v>
      </c>
      <c r="C82" s="46">
        <f>$B82*(C$39+C67+C77)</f>
        <v>0</v>
      </c>
    </row>
    <row r="83" ht="13.5" customHeight="1">
      <c r="A83" s="58" t="s">
        <v>79</v>
      </c>
      <c r="B83" s="45">
        <v>4.0E-4</v>
      </c>
      <c r="C83" s="46">
        <f>$B83*(C$39+C67+C77)</f>
        <v>0</v>
      </c>
    </row>
    <row r="84" ht="13.5" customHeight="1">
      <c r="A84" s="58" t="s">
        <v>80</v>
      </c>
      <c r="B84" s="45">
        <v>0.0027</v>
      </c>
      <c r="C84" s="46">
        <f>$B84*(C$39+C67+C77)</f>
        <v>0</v>
      </c>
    </row>
    <row r="85" ht="14.25" customHeight="1">
      <c r="A85" s="58" t="s">
        <v>81</v>
      </c>
      <c r="B85" s="45">
        <v>9.0E-4</v>
      </c>
      <c r="C85" s="46">
        <f>$B85*(C$39+C67+C77)</f>
        <v>0</v>
      </c>
    </row>
    <row r="86" ht="13.5" customHeight="1">
      <c r="A86" s="58" t="s">
        <v>82</v>
      </c>
      <c r="B86" s="45">
        <v>0.0166</v>
      </c>
      <c r="C86" s="46">
        <f>$B86*(C$39+C67+C77)</f>
        <v>0</v>
      </c>
    </row>
    <row r="87" ht="13.5" customHeight="1">
      <c r="A87" s="36" t="s">
        <v>46</v>
      </c>
      <c r="B87" s="47">
        <f t="shared" ref="B87:C87" si="10">SUM(B81:B86)</f>
        <v>0.03266</v>
      </c>
      <c r="C87" s="38">
        <f t="shared" si="10"/>
        <v>0</v>
      </c>
    </row>
    <row r="88" ht="13.5" customHeight="1">
      <c r="A88" s="26" t="s">
        <v>83</v>
      </c>
      <c r="B88" s="60"/>
      <c r="C88" s="44" t="s">
        <v>33</v>
      </c>
    </row>
    <row r="89" ht="13.5" customHeight="1">
      <c r="A89" s="28" t="s">
        <v>84</v>
      </c>
      <c r="B89" s="45">
        <v>0.0</v>
      </c>
      <c r="C89" s="46">
        <f>$B89*C$39</f>
        <v>0</v>
      </c>
    </row>
    <row r="90" ht="13.5" customHeight="1">
      <c r="A90" s="36" t="s">
        <v>46</v>
      </c>
      <c r="B90" s="47">
        <f t="shared" ref="B90:C90" si="11">SUM(B89)</f>
        <v>0</v>
      </c>
      <c r="C90" s="38">
        <f t="shared" si="11"/>
        <v>0</v>
      </c>
    </row>
    <row r="91" ht="13.5" customHeight="1">
      <c r="A91" s="26" t="s">
        <v>85</v>
      </c>
      <c r="B91" s="44" t="s">
        <v>32</v>
      </c>
      <c r="C91" s="44" t="s">
        <v>33</v>
      </c>
    </row>
    <row r="92" ht="13.5" customHeight="1">
      <c r="A92" s="28" t="s">
        <v>86</v>
      </c>
      <c r="B92" s="45">
        <f t="shared" ref="B92:C92" si="12">B87</f>
        <v>0.03266</v>
      </c>
      <c r="C92" s="46">
        <f t="shared" si="12"/>
        <v>0</v>
      </c>
    </row>
    <row r="93" ht="13.5" customHeight="1">
      <c r="A93" s="28" t="s">
        <v>87</v>
      </c>
      <c r="B93" s="45">
        <f t="shared" ref="B93:C93" si="13">B90</f>
        <v>0</v>
      </c>
      <c r="C93" s="46">
        <f t="shared" si="13"/>
        <v>0</v>
      </c>
    </row>
    <row r="94" ht="13.5" customHeight="1">
      <c r="A94" s="36" t="s">
        <v>41</v>
      </c>
      <c r="B94" s="37"/>
      <c r="C94" s="38">
        <f>SUM(C92:C93)</f>
        <v>0</v>
      </c>
    </row>
    <row r="95" ht="13.5" customHeight="1">
      <c r="A95" s="54"/>
      <c r="B95" s="64"/>
      <c r="C95" s="41"/>
    </row>
    <row r="96" ht="13.5" customHeight="1">
      <c r="A96" s="42" t="s">
        <v>88</v>
      </c>
      <c r="B96" s="2"/>
      <c r="C96" s="3"/>
    </row>
    <row r="97" ht="15.0" customHeight="1">
      <c r="A97" s="26" t="s">
        <v>89</v>
      </c>
      <c r="B97" s="44" t="s">
        <v>57</v>
      </c>
      <c r="C97" s="44" t="s">
        <v>33</v>
      </c>
    </row>
    <row r="98" ht="15.0" customHeight="1">
      <c r="A98" s="28" t="s">
        <v>90</v>
      </c>
      <c r="B98" s="66">
        <f>'Materiais - Equipamentos - Unif'!$E$354</f>
        <v>0</v>
      </c>
      <c r="C98" s="30">
        <f t="shared" ref="C98:C100" si="14">B98</f>
        <v>0</v>
      </c>
    </row>
    <row r="99" ht="15.0" customHeight="1">
      <c r="A99" s="28" t="s">
        <v>91</v>
      </c>
      <c r="B99" s="66">
        <f>'Materiais - Equipamentos - Unif'!$E$350</f>
        <v>0</v>
      </c>
      <c r="C99" s="30">
        <f t="shared" si="14"/>
        <v>0</v>
      </c>
    </row>
    <row r="100" ht="15.0" customHeight="1">
      <c r="A100" s="28" t="s">
        <v>92</v>
      </c>
      <c r="B100" s="66">
        <f>'Materiais - Equipamentos - Unif'!$E$352</f>
        <v>0</v>
      </c>
      <c r="C100" s="30">
        <f t="shared" si="14"/>
        <v>0</v>
      </c>
    </row>
    <row r="101" ht="15.0" customHeight="1">
      <c r="A101" s="28" t="s">
        <v>93</v>
      </c>
      <c r="B101" s="66"/>
      <c r="C101" s="30">
        <v>0.0</v>
      </c>
    </row>
    <row r="102" ht="15.0" customHeight="1">
      <c r="A102" s="36" t="s">
        <v>41</v>
      </c>
      <c r="B102" s="67"/>
      <c r="C102" s="38">
        <f>SUM(C98:C101)</f>
        <v>0</v>
      </c>
    </row>
    <row r="103" ht="15.75" customHeight="1">
      <c r="A103" s="54"/>
      <c r="B103" s="64"/>
      <c r="C103" s="41"/>
    </row>
    <row r="104" ht="16.5" customHeight="1">
      <c r="A104" s="42" t="s">
        <v>94</v>
      </c>
      <c r="B104" s="2"/>
      <c r="C104" s="3"/>
    </row>
    <row r="105" ht="17.25" customHeight="1">
      <c r="A105" s="26" t="s">
        <v>95</v>
      </c>
      <c r="B105" s="44" t="s">
        <v>32</v>
      </c>
      <c r="C105" s="44" t="s">
        <v>33</v>
      </c>
    </row>
    <row r="106" ht="15.0" customHeight="1">
      <c r="A106" s="28" t="s">
        <v>96</v>
      </c>
      <c r="B106" s="68"/>
      <c r="C106" s="46">
        <f>$B106*(C39+C67+C77+C94+C102)</f>
        <v>0</v>
      </c>
    </row>
    <row r="107" ht="13.5" customHeight="1">
      <c r="A107" s="28" t="s">
        <v>97</v>
      </c>
      <c r="B107" s="68"/>
      <c r="C107" s="46">
        <f>$B107*(C39+C67+C77+C94+C102+C106)</f>
        <v>0</v>
      </c>
    </row>
    <row r="108">
      <c r="A108" s="28" t="s">
        <v>212</v>
      </c>
      <c r="B108" s="45">
        <f>SUM(B109:B112)</f>
        <v>0.1175</v>
      </c>
      <c r="C108" s="46">
        <f>((C39+C67+C77+C94+C102+C106+C107)/(1-($B$108)))*$B108</f>
        <v>0</v>
      </c>
    </row>
    <row r="109" ht="13.5" customHeight="1">
      <c r="A109" s="69" t="s">
        <v>99</v>
      </c>
      <c r="B109" s="45">
        <v>0.0925</v>
      </c>
      <c r="C109" s="70">
        <f>((C39+C67+C77+C94+C102+C106+C107)/(1-($B$109+$B$111)))*$B109</f>
        <v>0</v>
      </c>
    </row>
    <row r="110" ht="13.5" customHeight="1">
      <c r="A110" s="69" t="s">
        <v>100</v>
      </c>
      <c r="B110" s="45"/>
      <c r="C110" s="70"/>
    </row>
    <row r="111" ht="13.5" customHeight="1">
      <c r="A111" s="69" t="s">
        <v>101</v>
      </c>
      <c r="B111" s="45">
        <v>0.025</v>
      </c>
      <c r="C111" s="70">
        <f>((C39+C67+C77+C94+C102+C106+C107)/(1-($B$111+$B$109)))*$B111</f>
        <v>0</v>
      </c>
    </row>
    <row r="112" ht="13.5" customHeight="1">
      <c r="A112" s="69" t="s">
        <v>102</v>
      </c>
      <c r="B112" s="71"/>
      <c r="C112" s="72"/>
    </row>
    <row r="113" ht="13.5" customHeight="1">
      <c r="A113" s="36" t="s">
        <v>41</v>
      </c>
      <c r="B113" s="67"/>
      <c r="C113" s="38">
        <f>SUM(C106:C108)</f>
        <v>0</v>
      </c>
    </row>
    <row r="114" ht="13.5" customHeight="1">
      <c r="A114" s="15"/>
      <c r="B114" s="15"/>
      <c r="C114" s="15"/>
    </row>
    <row r="115" ht="13.5" customHeight="1">
      <c r="A115" s="15"/>
      <c r="B115" s="15"/>
      <c r="C115" s="15"/>
    </row>
    <row r="116" ht="13.5" customHeight="1">
      <c r="A116" s="73" t="s">
        <v>103</v>
      </c>
      <c r="B116" s="3"/>
      <c r="C116" s="74" t="s">
        <v>29</v>
      </c>
    </row>
    <row r="117" ht="13.5" customHeight="1">
      <c r="A117" s="75" t="s">
        <v>104</v>
      </c>
      <c r="B117" s="3"/>
      <c r="C117" s="44" t="s">
        <v>33</v>
      </c>
    </row>
    <row r="118" ht="13.5" customHeight="1">
      <c r="A118" s="76" t="s">
        <v>105</v>
      </c>
      <c r="B118" s="3"/>
      <c r="C118" s="46">
        <f>C39</f>
        <v>0</v>
      </c>
    </row>
    <row r="119" ht="13.5" customHeight="1">
      <c r="A119" s="76" t="s">
        <v>106</v>
      </c>
      <c r="B119" s="3"/>
      <c r="C119" s="46">
        <f>C67</f>
        <v>0</v>
      </c>
    </row>
    <row r="120" ht="13.5" customHeight="1">
      <c r="A120" s="76" t="s">
        <v>107</v>
      </c>
      <c r="B120" s="3"/>
      <c r="C120" s="46">
        <f>C77</f>
        <v>0</v>
      </c>
    </row>
    <row r="121" ht="13.5" customHeight="1">
      <c r="A121" s="76" t="s">
        <v>108</v>
      </c>
      <c r="B121" s="3"/>
      <c r="C121" s="46">
        <f>C94</f>
        <v>0</v>
      </c>
    </row>
    <row r="122" ht="13.5" customHeight="1">
      <c r="A122" s="76" t="s">
        <v>109</v>
      </c>
      <c r="B122" s="3"/>
      <c r="C122" s="46">
        <f>C102</f>
        <v>0</v>
      </c>
    </row>
    <row r="123" ht="13.5" customHeight="1">
      <c r="A123" s="77" t="s">
        <v>110</v>
      </c>
      <c r="B123" s="3"/>
      <c r="C123" s="78">
        <f>SUM(C118:C122)</f>
        <v>0</v>
      </c>
    </row>
    <row r="124" ht="13.5" customHeight="1">
      <c r="A124" s="76" t="s">
        <v>111</v>
      </c>
      <c r="B124" s="3"/>
      <c r="C124" s="46">
        <f>C113</f>
        <v>0</v>
      </c>
    </row>
    <row r="125" ht="13.5" customHeight="1">
      <c r="A125" s="79" t="s">
        <v>112</v>
      </c>
      <c r="B125" s="3"/>
      <c r="C125" s="80">
        <f>ROUND(C118+C119+C120+C121+C122+C124,2)</f>
        <v>0</v>
      </c>
    </row>
    <row r="126" ht="12.75" customHeight="1"/>
    <row r="127" ht="13.5" hidden="1" customHeight="1">
      <c r="A127" s="81"/>
      <c r="B127" s="81"/>
      <c r="C127" s="81"/>
      <c r="D127" s="81"/>
      <c r="E127" s="81"/>
      <c r="F127" s="81"/>
      <c r="G127" s="81"/>
    </row>
    <row r="128" ht="13.5" hidden="1" customHeight="1">
      <c r="A128" s="82" t="s">
        <v>113</v>
      </c>
      <c r="B128" s="83"/>
      <c r="C128" s="83"/>
      <c r="D128" s="83"/>
      <c r="E128" s="84"/>
      <c r="F128" s="81"/>
      <c r="G128" s="81"/>
    </row>
    <row r="129" ht="24.75" hidden="1" customHeight="1">
      <c r="A129" s="85" t="s">
        <v>114</v>
      </c>
      <c r="B129" s="86" t="s">
        <v>115</v>
      </c>
      <c r="C129" s="86" t="s">
        <v>116</v>
      </c>
      <c r="D129" s="86" t="s">
        <v>117</v>
      </c>
      <c r="E129" s="87"/>
      <c r="F129" s="87"/>
      <c r="G129" s="87"/>
    </row>
    <row r="130" ht="13.5" hidden="1" customHeight="1">
      <c r="A130" s="88" t="s">
        <v>118</v>
      </c>
      <c r="B130" s="89" t="s">
        <v>119</v>
      </c>
      <c r="C130" s="90">
        <f>C125</f>
        <v>0</v>
      </c>
      <c r="D130" s="91">
        <f>1/B17*C130</f>
        <v>0</v>
      </c>
      <c r="E130" s="87"/>
      <c r="F130" s="87"/>
      <c r="G130" s="87"/>
    </row>
    <row r="131" ht="13.5" hidden="1" customHeight="1">
      <c r="A131" s="92" t="s">
        <v>120</v>
      </c>
      <c r="B131" s="2"/>
      <c r="C131" s="3"/>
      <c r="D131" s="93">
        <f>ROUND(SUM(D130),2)</f>
        <v>0</v>
      </c>
      <c r="E131" s="87"/>
      <c r="F131" s="87"/>
      <c r="G131" s="87"/>
    </row>
    <row r="132" ht="13.5" hidden="1" customHeight="1">
      <c r="A132" s="87"/>
      <c r="B132" s="87"/>
      <c r="C132" s="87"/>
      <c r="D132" s="87"/>
      <c r="E132" s="87"/>
      <c r="F132" s="87"/>
      <c r="G132" s="87"/>
    </row>
    <row r="133" ht="13.5" hidden="1" customHeight="1">
      <c r="A133" s="87"/>
      <c r="B133" s="87"/>
      <c r="C133" s="87"/>
      <c r="D133" s="87"/>
      <c r="E133" s="87"/>
      <c r="F133" s="87"/>
      <c r="G133" s="87"/>
    </row>
    <row r="134" ht="13.5" hidden="1" customHeight="1">
      <c r="A134" s="139" t="s">
        <v>121</v>
      </c>
      <c r="B134" s="83"/>
      <c r="C134" s="83"/>
      <c r="D134" s="83"/>
      <c r="E134" s="84"/>
      <c r="F134" s="87"/>
      <c r="G134" s="87"/>
    </row>
    <row r="135" ht="35.25" hidden="1" customHeight="1">
      <c r="A135" s="85" t="s">
        <v>114</v>
      </c>
      <c r="B135" s="86" t="s">
        <v>115</v>
      </c>
      <c r="C135" s="86" t="s">
        <v>116</v>
      </c>
      <c r="D135" s="86" t="s">
        <v>122</v>
      </c>
      <c r="E135" s="87"/>
      <c r="F135" s="87"/>
      <c r="G135" s="87"/>
    </row>
    <row r="136" ht="13.5" hidden="1" customHeight="1">
      <c r="A136" s="88" t="s">
        <v>118</v>
      </c>
      <c r="B136" s="89" t="s">
        <v>119</v>
      </c>
      <c r="C136" s="90">
        <f>C125</f>
        <v>0</v>
      </c>
      <c r="D136" s="91">
        <f>(1/B18)*C136</f>
        <v>0</v>
      </c>
      <c r="E136" s="87"/>
      <c r="F136" s="87"/>
      <c r="G136" s="87"/>
    </row>
    <row r="137" ht="13.5" hidden="1" customHeight="1">
      <c r="A137" s="92" t="s">
        <v>120</v>
      </c>
      <c r="B137" s="2"/>
      <c r="C137" s="3"/>
      <c r="D137" s="93">
        <f>ROUND(SUM(D136),2)</f>
        <v>0</v>
      </c>
      <c r="E137" s="87"/>
      <c r="F137" s="87"/>
      <c r="G137" s="87"/>
    </row>
    <row r="138" ht="13.5" hidden="1" customHeight="1">
      <c r="A138" s="87"/>
      <c r="B138" s="87"/>
      <c r="C138" s="87"/>
      <c r="D138" s="87"/>
      <c r="E138" s="87"/>
      <c r="F138" s="87"/>
      <c r="G138" s="87"/>
    </row>
    <row r="139" ht="13.5" hidden="1" customHeight="1">
      <c r="A139" s="87"/>
      <c r="B139" s="87"/>
      <c r="C139" s="87"/>
      <c r="D139" s="87"/>
      <c r="E139" s="87"/>
      <c r="F139" s="87"/>
      <c r="G139" s="87"/>
    </row>
    <row r="140" ht="13.5" hidden="1" customHeight="1">
      <c r="A140" s="139" t="s">
        <v>123</v>
      </c>
      <c r="B140" s="83"/>
      <c r="C140" s="83"/>
      <c r="D140" s="83"/>
      <c r="E140" s="84"/>
      <c r="F140" s="87"/>
      <c r="G140" s="87"/>
    </row>
    <row r="141" ht="33.75" hidden="1" customHeight="1">
      <c r="A141" s="85" t="s">
        <v>114</v>
      </c>
      <c r="B141" s="86" t="s">
        <v>115</v>
      </c>
      <c r="C141" s="86" t="s">
        <v>116</v>
      </c>
      <c r="D141" s="86" t="s">
        <v>122</v>
      </c>
      <c r="E141" s="87"/>
      <c r="F141" s="87"/>
      <c r="G141" s="87"/>
    </row>
    <row r="142" ht="13.5" hidden="1" customHeight="1">
      <c r="A142" s="88" t="s">
        <v>118</v>
      </c>
      <c r="B142" s="89" t="s">
        <v>119</v>
      </c>
      <c r="C142" s="90">
        <f>C125</f>
        <v>0</v>
      </c>
      <c r="D142" s="91">
        <f>1/B19*C142</f>
        <v>0</v>
      </c>
      <c r="E142" s="87"/>
      <c r="F142" s="87"/>
      <c r="G142" s="87"/>
    </row>
    <row r="143" ht="13.5" hidden="1" customHeight="1">
      <c r="A143" s="92" t="s">
        <v>120</v>
      </c>
      <c r="B143" s="2"/>
      <c r="C143" s="3"/>
      <c r="D143" s="93">
        <f>ROUND(SUM(D142),2)</f>
        <v>0</v>
      </c>
      <c r="E143" s="87"/>
      <c r="F143" s="87"/>
      <c r="G143" s="87"/>
    </row>
    <row r="144" ht="13.5" hidden="1" customHeight="1">
      <c r="A144" s="87"/>
      <c r="B144" s="87"/>
      <c r="C144" s="87"/>
      <c r="D144" s="87"/>
      <c r="E144" s="87"/>
      <c r="F144" s="87"/>
      <c r="G144" s="87"/>
    </row>
    <row r="145" ht="13.5" hidden="1" customHeight="1">
      <c r="A145" s="87"/>
      <c r="B145" s="87"/>
      <c r="C145" s="87"/>
      <c r="D145" s="87"/>
      <c r="E145" s="87"/>
      <c r="F145" s="87"/>
      <c r="G145" s="87"/>
    </row>
    <row r="146" ht="13.5" hidden="1" customHeight="1">
      <c r="A146" s="139" t="s">
        <v>124</v>
      </c>
      <c r="B146" s="83"/>
      <c r="C146" s="83"/>
      <c r="D146" s="83"/>
      <c r="E146" s="84"/>
      <c r="F146" s="87"/>
      <c r="G146" s="87"/>
    </row>
    <row r="147" ht="33.0" hidden="1" customHeight="1">
      <c r="A147" s="85" t="s">
        <v>114</v>
      </c>
      <c r="B147" s="95" t="s">
        <v>115</v>
      </c>
      <c r="C147" s="86" t="s">
        <v>116</v>
      </c>
      <c r="D147" s="95" t="s">
        <v>122</v>
      </c>
      <c r="E147" s="87"/>
      <c r="F147" s="87"/>
      <c r="G147" s="87"/>
    </row>
    <row r="148" ht="13.5" hidden="1" customHeight="1">
      <c r="A148" s="88" t="s">
        <v>118</v>
      </c>
      <c r="B148" s="89" t="s">
        <v>119</v>
      </c>
      <c r="C148" s="96">
        <f>C125</f>
        <v>0</v>
      </c>
      <c r="D148" s="97">
        <f>1/B20*C148</f>
        <v>0</v>
      </c>
      <c r="E148" s="87"/>
      <c r="F148" s="87"/>
      <c r="G148" s="87"/>
    </row>
    <row r="149" ht="13.5" hidden="1" customHeight="1">
      <c r="A149" s="92" t="s">
        <v>120</v>
      </c>
      <c r="B149" s="2"/>
      <c r="C149" s="3"/>
      <c r="D149" s="98">
        <f>ROUND(SUM(D148),2)</f>
        <v>0</v>
      </c>
      <c r="E149" s="87"/>
      <c r="F149" s="87"/>
      <c r="G149" s="87"/>
    </row>
    <row r="150" ht="13.5" hidden="1" customHeight="1">
      <c r="A150" s="87"/>
      <c r="B150" s="87"/>
      <c r="C150" s="87"/>
      <c r="D150" s="87"/>
      <c r="E150" s="87"/>
      <c r="F150" s="87"/>
      <c r="G150" s="87"/>
    </row>
    <row r="151" ht="13.5" hidden="1" customHeight="1">
      <c r="A151" s="87"/>
      <c r="B151" s="87"/>
      <c r="C151" s="87"/>
      <c r="D151" s="87"/>
      <c r="E151" s="87"/>
      <c r="F151" s="87"/>
      <c r="G151" s="87"/>
    </row>
    <row r="152" ht="13.5" hidden="1" customHeight="1">
      <c r="A152" s="139" t="s">
        <v>125</v>
      </c>
      <c r="B152" s="83"/>
      <c r="C152" s="83"/>
      <c r="D152" s="83"/>
      <c r="E152" s="84"/>
      <c r="F152" s="87"/>
      <c r="G152" s="87"/>
    </row>
    <row r="153" ht="36.0" hidden="1" customHeight="1">
      <c r="A153" s="85" t="s">
        <v>114</v>
      </c>
      <c r="B153" s="86" t="s">
        <v>126</v>
      </c>
      <c r="C153" s="86" t="s">
        <v>116</v>
      </c>
      <c r="D153" s="86" t="s">
        <v>122</v>
      </c>
      <c r="E153" s="87"/>
      <c r="F153" s="87"/>
      <c r="G153" s="87"/>
    </row>
    <row r="154" ht="13.5" hidden="1" customHeight="1">
      <c r="A154" s="88" t="s">
        <v>118</v>
      </c>
      <c r="B154" s="89" t="s">
        <v>119</v>
      </c>
      <c r="C154" s="90">
        <f>C125</f>
        <v>0</v>
      </c>
      <c r="D154" s="91">
        <f>1/B21*C154</f>
        <v>0</v>
      </c>
      <c r="E154" s="87"/>
      <c r="F154" s="87"/>
      <c r="G154" s="87"/>
    </row>
    <row r="155" ht="13.5" hidden="1" customHeight="1">
      <c r="A155" s="92" t="s">
        <v>120</v>
      </c>
      <c r="B155" s="2"/>
      <c r="C155" s="3"/>
      <c r="D155" s="93">
        <f>ROUND(SUM(D154),2)</f>
        <v>0</v>
      </c>
      <c r="E155" s="87"/>
      <c r="F155" s="87"/>
      <c r="G155" s="87"/>
    </row>
    <row r="156" ht="13.5" hidden="1" customHeight="1">
      <c r="A156" s="99"/>
      <c r="B156" s="99"/>
      <c r="C156" s="99"/>
      <c r="D156" s="100"/>
      <c r="E156" s="87"/>
      <c r="F156" s="87"/>
      <c r="G156" s="87"/>
    </row>
    <row r="157" ht="13.5" hidden="1" customHeight="1">
      <c r="A157" s="99"/>
      <c r="B157" s="99"/>
      <c r="C157" s="99"/>
      <c r="D157" s="100"/>
      <c r="E157" s="87"/>
      <c r="F157" s="87"/>
      <c r="G157" s="87"/>
    </row>
    <row r="158" ht="13.5" hidden="1" customHeight="1">
      <c r="A158" s="139" t="s">
        <v>127</v>
      </c>
      <c r="B158" s="83"/>
      <c r="C158" s="83"/>
      <c r="D158" s="84"/>
      <c r="E158" s="87"/>
      <c r="F158" s="87"/>
      <c r="G158" s="87"/>
    </row>
    <row r="159" ht="33.0" hidden="1" customHeight="1">
      <c r="A159" s="85" t="s">
        <v>114</v>
      </c>
      <c r="B159" s="86" t="s">
        <v>126</v>
      </c>
      <c r="C159" s="86" t="s">
        <v>116</v>
      </c>
      <c r="D159" s="86" t="s">
        <v>122</v>
      </c>
      <c r="E159" s="87"/>
      <c r="F159" s="87"/>
      <c r="G159" s="87"/>
    </row>
    <row r="160" ht="13.5" hidden="1" customHeight="1">
      <c r="A160" s="88" t="s">
        <v>118</v>
      </c>
      <c r="B160" s="89" t="s">
        <v>119</v>
      </c>
      <c r="C160" s="90">
        <f>C125</f>
        <v>0</v>
      </c>
      <c r="D160" s="91">
        <f>1/B22*C160</f>
        <v>0</v>
      </c>
      <c r="E160" s="87"/>
      <c r="F160" s="87"/>
      <c r="G160" s="87"/>
    </row>
    <row r="161" ht="13.5" hidden="1" customHeight="1">
      <c r="A161" s="92" t="s">
        <v>120</v>
      </c>
      <c r="B161" s="2"/>
      <c r="C161" s="3"/>
      <c r="D161" s="93">
        <f>ROUND(SUM(D160),2)</f>
        <v>0</v>
      </c>
      <c r="E161" s="87"/>
      <c r="F161" s="87"/>
      <c r="G161" s="87"/>
    </row>
    <row r="162" ht="13.5" hidden="1" customHeight="1">
      <c r="A162" s="99"/>
      <c r="B162" s="99"/>
      <c r="C162" s="99"/>
      <c r="D162" s="100"/>
      <c r="E162" s="87"/>
      <c r="F162" s="87"/>
      <c r="G162" s="87"/>
    </row>
    <row r="163" ht="13.5" hidden="1" customHeight="1">
      <c r="A163" s="99"/>
      <c r="B163" s="99"/>
      <c r="C163" s="99"/>
      <c r="D163" s="100"/>
      <c r="E163" s="87"/>
      <c r="F163" s="87"/>
      <c r="G163" s="87"/>
    </row>
    <row r="164" ht="13.5" hidden="1" customHeight="1">
      <c r="A164" s="139" t="s">
        <v>128</v>
      </c>
      <c r="B164" s="83"/>
      <c r="C164" s="83"/>
      <c r="D164" s="84"/>
      <c r="E164" s="87"/>
      <c r="F164" s="87"/>
      <c r="G164" s="87"/>
    </row>
    <row r="165" ht="33.75" hidden="1" customHeight="1">
      <c r="A165" s="85" t="s">
        <v>114</v>
      </c>
      <c r="B165" s="86" t="s">
        <v>126</v>
      </c>
      <c r="C165" s="86" t="s">
        <v>116</v>
      </c>
      <c r="D165" s="86" t="s">
        <v>122</v>
      </c>
      <c r="E165" s="87"/>
      <c r="F165" s="87"/>
      <c r="G165" s="87"/>
    </row>
    <row r="166" ht="13.5" hidden="1" customHeight="1">
      <c r="A166" s="88" t="s">
        <v>118</v>
      </c>
      <c r="B166" s="89" t="s">
        <v>119</v>
      </c>
      <c r="C166" s="90">
        <f>C125</f>
        <v>0</v>
      </c>
      <c r="D166" s="91">
        <f>1/B23*C166</f>
        <v>0</v>
      </c>
      <c r="E166" s="87"/>
      <c r="F166" s="87"/>
      <c r="G166" s="87"/>
    </row>
    <row r="167" ht="13.5" hidden="1" customHeight="1">
      <c r="A167" s="92" t="s">
        <v>120</v>
      </c>
      <c r="B167" s="2"/>
      <c r="C167" s="3"/>
      <c r="D167" s="93">
        <f>ROUND(SUM(D166),2)</f>
        <v>0</v>
      </c>
      <c r="E167" s="87"/>
      <c r="F167" s="87"/>
      <c r="G167" s="87"/>
    </row>
    <row r="168" ht="13.5" hidden="1" customHeight="1">
      <c r="A168" s="87"/>
      <c r="B168" s="87"/>
      <c r="C168" s="87"/>
      <c r="D168" s="87"/>
      <c r="E168" s="87"/>
      <c r="F168" s="87"/>
      <c r="G168" s="87"/>
    </row>
    <row r="169" ht="13.5" hidden="1" customHeight="1">
      <c r="A169" s="87"/>
      <c r="B169" s="87"/>
      <c r="C169" s="87"/>
      <c r="D169" s="87"/>
      <c r="E169" s="87"/>
      <c r="F169" s="87"/>
      <c r="G169" s="87"/>
    </row>
    <row r="170" ht="13.5" hidden="1" customHeight="1">
      <c r="A170" s="139" t="s">
        <v>129</v>
      </c>
      <c r="B170" s="83"/>
      <c r="C170" s="83"/>
      <c r="D170" s="83"/>
      <c r="E170" s="84"/>
      <c r="F170" s="87"/>
      <c r="G170" s="87"/>
    </row>
    <row r="171" ht="36.0" hidden="1" customHeight="1">
      <c r="A171" s="85" t="s">
        <v>114</v>
      </c>
      <c r="B171" s="86" t="s">
        <v>126</v>
      </c>
      <c r="C171" s="86" t="s">
        <v>130</v>
      </c>
      <c r="D171" s="86" t="s">
        <v>131</v>
      </c>
      <c r="E171" s="86" t="s">
        <v>132</v>
      </c>
      <c r="F171" s="86" t="s">
        <v>133</v>
      </c>
      <c r="G171" s="86" t="s">
        <v>134</v>
      </c>
    </row>
    <row r="172" ht="13.5" hidden="1" customHeight="1">
      <c r="A172" s="88" t="s">
        <v>118</v>
      </c>
      <c r="B172" s="89" t="s">
        <v>119</v>
      </c>
      <c r="C172" s="101">
        <v>16.0</v>
      </c>
      <c r="D172" s="102" t="s">
        <v>135</v>
      </c>
      <c r="E172" s="103">
        <f>1/B24*C172*(1/188.76)</f>
        <v>0.0003767276495</v>
      </c>
      <c r="F172" s="104">
        <f>C125</f>
        <v>0</v>
      </c>
      <c r="G172" s="91">
        <f>E172*F172</f>
        <v>0</v>
      </c>
    </row>
    <row r="173" ht="13.5" hidden="1" customHeight="1">
      <c r="A173" s="105"/>
      <c r="B173" s="105"/>
      <c r="C173" s="105"/>
      <c r="D173" s="105"/>
      <c r="E173" s="105"/>
      <c r="F173" s="106" t="s">
        <v>120</v>
      </c>
      <c r="G173" s="93">
        <f>SUM(G172)</f>
        <v>0</v>
      </c>
    </row>
    <row r="174" ht="13.5" hidden="1" customHeight="1">
      <c r="A174" s="87"/>
      <c r="B174" s="87"/>
      <c r="C174" s="87"/>
      <c r="D174" s="87"/>
      <c r="E174" s="87"/>
      <c r="F174" s="87"/>
      <c r="G174" s="87"/>
    </row>
    <row r="175" ht="13.5" hidden="1" customHeight="1">
      <c r="A175" s="87"/>
      <c r="B175" s="87"/>
      <c r="C175" s="87"/>
      <c r="D175" s="87"/>
      <c r="E175" s="87"/>
      <c r="F175" s="87"/>
      <c r="G175" s="87"/>
    </row>
    <row r="176" ht="13.5" hidden="1" customHeight="1">
      <c r="A176" s="139" t="s">
        <v>136</v>
      </c>
      <c r="B176" s="83"/>
      <c r="C176" s="83"/>
      <c r="D176" s="83"/>
      <c r="E176" s="84"/>
      <c r="F176" s="140"/>
      <c r="G176" s="141"/>
    </row>
    <row r="177" ht="39.75" hidden="1" customHeight="1">
      <c r="A177" s="85" t="s">
        <v>114</v>
      </c>
      <c r="B177" s="86" t="s">
        <v>137</v>
      </c>
      <c r="C177" s="86" t="s">
        <v>138</v>
      </c>
      <c r="D177" s="86" t="s">
        <v>139</v>
      </c>
      <c r="E177" s="86" t="s">
        <v>140</v>
      </c>
      <c r="F177" s="86" t="s">
        <v>133</v>
      </c>
      <c r="G177" s="86" t="s">
        <v>134</v>
      </c>
    </row>
    <row r="178" ht="13.5" hidden="1" customHeight="1">
      <c r="A178" s="88" t="s">
        <v>118</v>
      </c>
      <c r="B178" s="89" t="s">
        <v>119</v>
      </c>
      <c r="C178" s="101">
        <v>16.0</v>
      </c>
      <c r="D178" s="102" t="s">
        <v>135</v>
      </c>
      <c r="E178" s="103">
        <f>1/B25*C178*(1/188.76)</f>
        <v>0.0008693714987</v>
      </c>
      <c r="F178" s="104">
        <f>C125</f>
        <v>0</v>
      </c>
      <c r="G178" s="91">
        <f>E178*F178</f>
        <v>0</v>
      </c>
    </row>
    <row r="179" ht="13.5" hidden="1" customHeight="1">
      <c r="A179" s="105"/>
      <c r="B179" s="105"/>
      <c r="C179" s="105"/>
      <c r="D179" s="105"/>
      <c r="E179" s="105"/>
      <c r="F179" s="106" t="s">
        <v>120</v>
      </c>
      <c r="G179" s="93">
        <f>SUM(G178)</f>
        <v>0</v>
      </c>
    </row>
    <row r="180" ht="12.75" customHeight="1"/>
    <row r="181" ht="12.75" customHeight="1"/>
    <row r="182" ht="12.75" customHeight="1"/>
    <row r="183" ht="28.5" hidden="1" customHeight="1">
      <c r="A183" s="107" t="s">
        <v>141</v>
      </c>
      <c r="B183" s="108" t="s">
        <v>142</v>
      </c>
      <c r="C183" s="108" t="s">
        <v>143</v>
      </c>
      <c r="D183" s="108" t="s">
        <v>144</v>
      </c>
    </row>
    <row r="184" ht="13.5" hidden="1" customHeight="1">
      <c r="A184" s="109" t="s">
        <v>145</v>
      </c>
      <c r="B184" s="110">
        <f>D131</f>
        <v>0</v>
      </c>
      <c r="C184" s="110" t="str">
        <f>'Produtividade Região Norte'!$B$16</f>
        <v>#REF!</v>
      </c>
      <c r="D184" s="111" t="str">
        <f t="shared" ref="D184:D192" si="15">B184*C184</f>
        <v>#REF!</v>
      </c>
    </row>
    <row r="185" ht="13.5" hidden="1" customHeight="1">
      <c r="A185" s="109" t="s">
        <v>146</v>
      </c>
      <c r="B185" s="110">
        <f>D137</f>
        <v>0</v>
      </c>
      <c r="C185" s="110" t="str">
        <f>'Produtividade Região Norte'!$C$16</f>
        <v>#REF!</v>
      </c>
      <c r="D185" s="111" t="str">
        <f t="shared" si="15"/>
        <v>#REF!</v>
      </c>
    </row>
    <row r="186" ht="13.5" hidden="1" customHeight="1">
      <c r="A186" s="109" t="s">
        <v>147</v>
      </c>
      <c r="B186" s="110">
        <f>D143</f>
        <v>0</v>
      </c>
      <c r="C186" s="110" t="str">
        <f>'Produtividade Região Norte'!$D$16</f>
        <v>#REF!</v>
      </c>
      <c r="D186" s="111" t="str">
        <f t="shared" si="15"/>
        <v>#REF!</v>
      </c>
    </row>
    <row r="187" ht="13.5" hidden="1" customHeight="1">
      <c r="A187" s="109" t="s">
        <v>148</v>
      </c>
      <c r="B187" s="110">
        <f>D149</f>
        <v>0</v>
      </c>
      <c r="C187" s="110" t="str">
        <f>'Produtividade Região Norte'!$E$16</f>
        <v>#REF!</v>
      </c>
      <c r="D187" s="111" t="str">
        <f t="shared" si="15"/>
        <v>#REF!</v>
      </c>
    </row>
    <row r="188" ht="13.5" hidden="1" customHeight="1">
      <c r="A188" s="109" t="s">
        <v>149</v>
      </c>
      <c r="B188" s="110">
        <f>D155</f>
        <v>0</v>
      </c>
      <c r="C188" s="110" t="str">
        <f>'Produtividade Região Norte'!$G$16</f>
        <v>#REF!</v>
      </c>
      <c r="D188" s="111" t="str">
        <f t="shared" si="15"/>
        <v>#REF!</v>
      </c>
    </row>
    <row r="189" ht="13.5" hidden="1" customHeight="1">
      <c r="A189" s="109" t="s">
        <v>150</v>
      </c>
      <c r="B189" s="110">
        <f>D161</f>
        <v>0</v>
      </c>
      <c r="C189" s="110" t="str">
        <f>'Produtividade Região Norte'!$H$16</f>
        <v>#REF!</v>
      </c>
      <c r="D189" s="111" t="str">
        <f t="shared" si="15"/>
        <v>#REF!</v>
      </c>
    </row>
    <row r="190" ht="13.5" hidden="1" customHeight="1">
      <c r="A190" s="109" t="s">
        <v>151</v>
      </c>
      <c r="B190" s="110">
        <f>D167</f>
        <v>0</v>
      </c>
      <c r="C190" s="142" t="str">
        <f>'Produtividade Região Norte'!$I$16</f>
        <v>#REF!</v>
      </c>
      <c r="D190" s="111" t="str">
        <f t="shared" si="15"/>
        <v>#REF!</v>
      </c>
    </row>
    <row r="191" ht="13.5" hidden="1" customHeight="1">
      <c r="A191" s="109" t="s">
        <v>152</v>
      </c>
      <c r="B191" s="110">
        <f>G173</f>
        <v>0</v>
      </c>
      <c r="C191" s="110" t="str">
        <f>'Produtividade Região Norte'!$J$16</f>
        <v>#REF!</v>
      </c>
      <c r="D191" s="111" t="str">
        <f t="shared" si="15"/>
        <v>#REF!</v>
      </c>
    </row>
    <row r="192" ht="13.5" hidden="1" customHeight="1">
      <c r="A192" s="109" t="s">
        <v>153</v>
      </c>
      <c r="B192" s="110">
        <f>G178</f>
        <v>0</v>
      </c>
      <c r="C192" s="110" t="str">
        <f>'Produtividade Região Norte'!$K$16</f>
        <v>#REF!</v>
      </c>
      <c r="D192" s="111" t="str">
        <f t="shared" si="15"/>
        <v>#REF!</v>
      </c>
    </row>
    <row r="193" ht="13.5" hidden="1" customHeight="1">
      <c r="A193" s="112" t="s">
        <v>154</v>
      </c>
      <c r="B193" s="2"/>
      <c r="C193" s="3"/>
      <c r="D193" s="113" t="str">
        <f>ROUND(SUM(D184:D192),2)</f>
        <v>#REF!</v>
      </c>
    </row>
    <row r="194" ht="13.5" hidden="1" customHeight="1">
      <c r="A194" s="114" t="s">
        <v>155</v>
      </c>
      <c r="B194" s="2"/>
      <c r="C194" s="3"/>
      <c r="D194" s="115" t="str">
        <f>D193*12</f>
        <v>#REF!</v>
      </c>
    </row>
    <row r="195" ht="13.5" hidden="1" customHeight="1">
      <c r="A195" s="15"/>
      <c r="B195" s="15"/>
      <c r="C195" s="15"/>
      <c r="D195" s="15"/>
    </row>
    <row r="196" ht="13.5" hidden="1" customHeight="1">
      <c r="A196" s="73" t="s">
        <v>156</v>
      </c>
      <c r="B196" s="2"/>
      <c r="C196" s="3"/>
      <c r="D196" s="116" t="str">
        <f>D193/C125</f>
        <v>#REF!</v>
      </c>
    </row>
    <row r="197" ht="13.5" hidden="1" customHeight="1">
      <c r="A197" s="15"/>
      <c r="B197" s="15"/>
      <c r="C197" s="15"/>
      <c r="D197" s="15"/>
    </row>
    <row r="198" ht="13.5" hidden="1" customHeight="1">
      <c r="A198" s="117" t="s">
        <v>157</v>
      </c>
      <c r="B198" s="2"/>
      <c r="C198" s="3"/>
      <c r="D198" s="118">
        <v>8.0</v>
      </c>
    </row>
    <row r="199" ht="13.5" customHeight="1"/>
    <row r="200" ht="13.5" customHeight="1"/>
    <row r="201" ht="13.5" customHeight="1"/>
    <row r="202">
      <c r="A202" s="1" t="s">
        <v>0</v>
      </c>
      <c r="B202" s="2"/>
      <c r="C202" s="2"/>
      <c r="D202" s="2"/>
      <c r="E202" s="3"/>
    </row>
    <row r="203">
      <c r="A203" s="4" t="s">
        <v>213</v>
      </c>
      <c r="B203" s="2"/>
      <c r="C203" s="2"/>
      <c r="D203" s="2"/>
      <c r="E203" s="3"/>
    </row>
    <row r="204" ht="12.75" customHeight="1"/>
    <row r="205" ht="12.75" customHeight="1"/>
    <row r="206" ht="13.5" customHeight="1">
      <c r="A206" s="5" t="s">
        <v>2</v>
      </c>
      <c r="B206" s="2"/>
      <c r="C206" s="2"/>
      <c r="D206" s="2"/>
      <c r="E206" s="3"/>
    </row>
    <row r="207" ht="13.5" customHeight="1">
      <c r="A207" s="6" t="s">
        <v>3</v>
      </c>
      <c r="B207" s="3"/>
      <c r="C207" s="7" t="s">
        <v>214</v>
      </c>
      <c r="D207" s="2"/>
      <c r="E207" s="3"/>
    </row>
    <row r="208" ht="13.5" customHeight="1">
      <c r="A208" s="8" t="s">
        <v>5</v>
      </c>
      <c r="B208" s="3"/>
      <c r="C208" s="9">
        <v>22.0</v>
      </c>
      <c r="D208" s="2"/>
      <c r="E208" s="3"/>
    </row>
    <row r="209" ht="13.5" customHeight="1">
      <c r="A209" s="6" t="s">
        <v>6</v>
      </c>
      <c r="B209" s="3"/>
      <c r="C209" s="7" t="s">
        <v>215</v>
      </c>
      <c r="D209" s="2"/>
      <c r="E209" s="3"/>
    </row>
    <row r="210" ht="13.5" customHeight="1">
      <c r="A210" s="8" t="s">
        <v>8</v>
      </c>
      <c r="B210" s="3"/>
      <c r="C210" s="119"/>
      <c r="D210" s="2"/>
      <c r="E210" s="3"/>
    </row>
    <row r="211" ht="13.5" customHeight="1">
      <c r="A211" s="6" t="s">
        <v>9</v>
      </c>
      <c r="B211" s="3"/>
      <c r="C211" s="7" t="s">
        <v>216</v>
      </c>
      <c r="D211" s="2"/>
      <c r="E211" s="3"/>
    </row>
    <row r="212" ht="13.5" customHeight="1">
      <c r="A212" s="8" t="s">
        <v>11</v>
      </c>
      <c r="B212" s="3"/>
      <c r="C212" s="11" t="s">
        <v>207</v>
      </c>
      <c r="D212" s="2"/>
      <c r="E212" s="3"/>
    </row>
    <row r="213" ht="13.5" customHeight="1">
      <c r="A213" s="6" t="s">
        <v>13</v>
      </c>
      <c r="B213" s="3"/>
      <c r="C213" s="12">
        <v>2.0</v>
      </c>
      <c r="D213" s="2"/>
      <c r="E213" s="3"/>
    </row>
    <row r="214" ht="13.5" customHeight="1">
      <c r="A214" s="8" t="s">
        <v>14</v>
      </c>
      <c r="B214" s="3"/>
      <c r="C214" s="13">
        <v>44197.0</v>
      </c>
      <c r="D214" s="2"/>
      <c r="E214" s="3"/>
    </row>
    <row r="215" ht="12.75" customHeight="1"/>
    <row r="216" ht="12.75" customHeight="1"/>
    <row r="217" ht="12.75" customHeight="1">
      <c r="A217" s="145" t="s">
        <v>27</v>
      </c>
      <c r="B217" s="146" t="s">
        <v>28</v>
      </c>
      <c r="C217" s="146" t="s">
        <v>216</v>
      </c>
    </row>
    <row r="218" ht="13.5" customHeight="1">
      <c r="A218" s="25" t="s">
        <v>30</v>
      </c>
      <c r="B218" s="25"/>
      <c r="C218" s="25"/>
    </row>
    <row r="219" ht="13.5" customHeight="1">
      <c r="A219" s="147" t="s">
        <v>31</v>
      </c>
      <c r="B219" s="148" t="s">
        <v>32</v>
      </c>
      <c r="C219" s="148" t="s">
        <v>33</v>
      </c>
    </row>
    <row r="220" ht="13.5" customHeight="1">
      <c r="A220" s="28" t="s">
        <v>34</v>
      </c>
      <c r="B220" s="29"/>
      <c r="C220" s="30" t="str">
        <f>C210</f>
        <v/>
      </c>
    </row>
    <row r="221" ht="13.5" customHeight="1">
      <c r="A221" s="28" t="s">
        <v>35</v>
      </c>
      <c r="B221" s="31"/>
      <c r="C221" s="32"/>
    </row>
    <row r="222" ht="13.5" customHeight="1">
      <c r="A222" s="28" t="s">
        <v>36</v>
      </c>
      <c r="B222" s="33"/>
      <c r="C222" s="30"/>
    </row>
    <row r="223" ht="13.5" customHeight="1">
      <c r="A223" s="28" t="s">
        <v>37</v>
      </c>
      <c r="B223" s="34"/>
      <c r="C223" s="30"/>
    </row>
    <row r="224" ht="13.5" customHeight="1">
      <c r="A224" s="28" t="s">
        <v>38</v>
      </c>
      <c r="B224" s="34"/>
      <c r="C224" s="30"/>
    </row>
    <row r="225" ht="13.5" customHeight="1">
      <c r="A225" s="28" t="s">
        <v>39</v>
      </c>
      <c r="B225" s="34"/>
      <c r="C225" s="30"/>
    </row>
    <row r="226" ht="13.5" customHeight="1">
      <c r="A226" s="28" t="s">
        <v>40</v>
      </c>
      <c r="B226" s="35"/>
      <c r="C226" s="30"/>
    </row>
    <row r="227" ht="13.5" customHeight="1">
      <c r="A227" s="36" t="s">
        <v>41</v>
      </c>
      <c r="B227" s="37"/>
      <c r="C227" s="38">
        <f>SUM(C220:C226)</f>
        <v>0</v>
      </c>
    </row>
    <row r="228" ht="13.5" customHeight="1">
      <c r="A228" s="39"/>
      <c r="B228" s="149"/>
      <c r="C228" s="150"/>
    </row>
    <row r="229" ht="13.5" customHeight="1">
      <c r="A229" s="42" t="s">
        <v>42</v>
      </c>
      <c r="B229" s="2"/>
      <c r="C229" s="3"/>
    </row>
    <row r="230" ht="13.5" customHeight="1">
      <c r="A230" s="151" t="s">
        <v>43</v>
      </c>
      <c r="B230" s="148" t="s">
        <v>32</v>
      </c>
      <c r="C230" s="148" t="s">
        <v>33</v>
      </c>
    </row>
    <row r="231" ht="13.5" customHeight="1">
      <c r="A231" s="28" t="s">
        <v>44</v>
      </c>
      <c r="B231" s="45">
        <v>0.0833</v>
      </c>
      <c r="C231" s="46">
        <f t="shared" ref="C231:C232" si="16">$B231*C$227</f>
        <v>0</v>
      </c>
    </row>
    <row r="232" ht="13.5" customHeight="1">
      <c r="A232" s="28" t="s">
        <v>217</v>
      </c>
      <c r="B232" s="45">
        <v>0.1111</v>
      </c>
      <c r="C232" s="46">
        <f t="shared" si="16"/>
        <v>0</v>
      </c>
    </row>
    <row r="233" ht="13.5" customHeight="1">
      <c r="A233" s="36" t="s">
        <v>46</v>
      </c>
      <c r="B233" s="47">
        <f t="shared" ref="B233:C233" si="17">SUM(B231:B232)</f>
        <v>0.1944</v>
      </c>
      <c r="C233" s="38">
        <f t="shared" si="17"/>
        <v>0</v>
      </c>
    </row>
    <row r="234">
      <c r="A234" s="151" t="s">
        <v>218</v>
      </c>
      <c r="B234" s="148" t="s">
        <v>32</v>
      </c>
      <c r="C234" s="148" t="s">
        <v>33</v>
      </c>
    </row>
    <row r="235" ht="13.5" customHeight="1">
      <c r="A235" s="28" t="s">
        <v>48</v>
      </c>
      <c r="B235" s="45">
        <v>0.2</v>
      </c>
      <c r="C235" s="46">
        <f>B235*(C233+C227)</f>
        <v>0</v>
      </c>
    </row>
    <row r="236" ht="13.5" customHeight="1">
      <c r="A236" s="28" t="s">
        <v>49</v>
      </c>
      <c r="B236" s="45">
        <v>0.025</v>
      </c>
      <c r="C236" s="46">
        <f>$B236*(C233+C227)</f>
        <v>0</v>
      </c>
    </row>
    <row r="237" ht="13.5" customHeight="1">
      <c r="A237" s="28" t="s">
        <v>219</v>
      </c>
      <c r="B237" s="45">
        <v>0.03</v>
      </c>
      <c r="C237" s="46">
        <f>$B237*(C233+C227)</f>
        <v>0</v>
      </c>
    </row>
    <row r="238" ht="13.5" customHeight="1">
      <c r="A238" s="28" t="s">
        <v>51</v>
      </c>
      <c r="B238" s="45">
        <v>0.015</v>
      </c>
      <c r="C238" s="46">
        <f>$B238*(C233+C227)</f>
        <v>0</v>
      </c>
    </row>
    <row r="239" ht="13.5" customHeight="1">
      <c r="A239" s="28" t="s">
        <v>52</v>
      </c>
      <c r="B239" s="45">
        <v>0.01</v>
      </c>
      <c r="C239" s="46">
        <f>$B239*(C233+C227)</f>
        <v>0</v>
      </c>
    </row>
    <row r="240" ht="13.5" customHeight="1">
      <c r="A240" s="28" t="s">
        <v>53</v>
      </c>
      <c r="B240" s="45">
        <v>0.006</v>
      </c>
      <c r="C240" s="46">
        <f>$B240*(C233+C227)</f>
        <v>0</v>
      </c>
    </row>
    <row r="241" ht="13.5" customHeight="1">
      <c r="A241" s="28" t="s">
        <v>54</v>
      </c>
      <c r="B241" s="45">
        <v>0.002</v>
      </c>
      <c r="C241" s="46">
        <f>$B241*(C233+C227)</f>
        <v>0</v>
      </c>
    </row>
    <row r="242" ht="13.5" customHeight="1">
      <c r="A242" s="28" t="s">
        <v>55</v>
      </c>
      <c r="B242" s="45">
        <v>0.08</v>
      </c>
      <c r="C242" s="46">
        <f>$B242*(C233+C227)</f>
        <v>0</v>
      </c>
    </row>
    <row r="243" ht="13.5" customHeight="1">
      <c r="A243" s="36" t="s">
        <v>46</v>
      </c>
      <c r="B243" s="47">
        <f t="shared" ref="B243:C243" si="18">SUM(B235:B242)</f>
        <v>0.368</v>
      </c>
      <c r="C243" s="38">
        <f t="shared" si="18"/>
        <v>0</v>
      </c>
    </row>
    <row r="244" ht="13.5" customHeight="1">
      <c r="A244" s="147" t="s">
        <v>56</v>
      </c>
      <c r="B244" s="148" t="s">
        <v>57</v>
      </c>
      <c r="C244" s="148" t="s">
        <v>33</v>
      </c>
    </row>
    <row r="245" ht="13.5" customHeight="1">
      <c r="A245" s="28" t="s">
        <v>58</v>
      </c>
      <c r="B245" s="49"/>
      <c r="C245" s="30">
        <f>(2*22*$B245)-(0.06*C220)</f>
        <v>0</v>
      </c>
    </row>
    <row r="246" ht="13.5" customHeight="1">
      <c r="A246" s="28" t="s">
        <v>59</v>
      </c>
      <c r="B246" s="48"/>
      <c r="C246" s="46" t="str">
        <f t="shared" ref="C246:C249" si="19">$B246</f>
        <v/>
      </c>
    </row>
    <row r="247" ht="13.5" customHeight="1">
      <c r="A247" s="50" t="s">
        <v>60</v>
      </c>
      <c r="B247" s="49"/>
      <c r="C247" s="46" t="str">
        <f t="shared" si="19"/>
        <v/>
      </c>
    </row>
    <row r="248" ht="13.5" customHeight="1">
      <c r="A248" s="28" t="s">
        <v>61</v>
      </c>
      <c r="B248" s="48"/>
      <c r="C248" s="46" t="str">
        <f t="shared" si="19"/>
        <v/>
      </c>
    </row>
    <row r="249" ht="13.5" customHeight="1">
      <c r="A249" s="28" t="s">
        <v>62</v>
      </c>
      <c r="B249" s="48"/>
      <c r="C249" s="46" t="str">
        <f t="shared" si="19"/>
        <v/>
      </c>
    </row>
    <row r="250" ht="13.5" customHeight="1">
      <c r="A250" s="36" t="s">
        <v>46</v>
      </c>
      <c r="B250" s="38"/>
      <c r="C250" s="38">
        <f>SUM(C245:C249)</f>
        <v>0</v>
      </c>
    </row>
    <row r="251" ht="13.5" customHeight="1">
      <c r="A251" s="151" t="s">
        <v>63</v>
      </c>
      <c r="B251" s="148" t="s">
        <v>32</v>
      </c>
      <c r="C251" s="148" t="s">
        <v>33</v>
      </c>
    </row>
    <row r="252" ht="13.5" customHeight="1">
      <c r="A252" s="51" t="s">
        <v>64</v>
      </c>
      <c r="B252" s="52">
        <f t="shared" ref="B252:C252" si="20">B233</f>
        <v>0.1944</v>
      </c>
      <c r="C252" s="46">
        <f t="shared" si="20"/>
        <v>0</v>
      </c>
    </row>
    <row r="253" ht="13.5" customHeight="1">
      <c r="A253" s="51" t="s">
        <v>65</v>
      </c>
      <c r="B253" s="52">
        <f t="shared" ref="B253:C253" si="21">B243</f>
        <v>0.368</v>
      </c>
      <c r="C253" s="46">
        <f t="shared" si="21"/>
        <v>0</v>
      </c>
    </row>
    <row r="254" ht="13.5" customHeight="1">
      <c r="A254" s="51" t="s">
        <v>56</v>
      </c>
      <c r="B254" s="52"/>
      <c r="C254" s="46">
        <f>C250</f>
        <v>0</v>
      </c>
    </row>
    <row r="255" ht="13.5" customHeight="1">
      <c r="A255" s="152" t="s">
        <v>162</v>
      </c>
      <c r="B255" s="37"/>
      <c r="C255" s="38">
        <f>SUM(C252:C254)</f>
        <v>0</v>
      </c>
    </row>
    <row r="256" ht="13.5" customHeight="1">
      <c r="A256" s="54"/>
      <c r="B256" s="150"/>
      <c r="C256" s="150"/>
    </row>
    <row r="257" ht="13.5" customHeight="1">
      <c r="A257" s="55" t="s">
        <v>67</v>
      </c>
      <c r="B257" s="25"/>
      <c r="C257" s="25"/>
    </row>
    <row r="258" ht="13.5" customHeight="1">
      <c r="A258" s="147" t="s">
        <v>68</v>
      </c>
      <c r="B258" s="148" t="s">
        <v>32</v>
      </c>
      <c r="C258" s="148" t="s">
        <v>33</v>
      </c>
    </row>
    <row r="259" ht="13.5" customHeight="1">
      <c r="A259" s="28" t="s">
        <v>69</v>
      </c>
      <c r="B259" s="45">
        <f>1/12*0.05</f>
        <v>0.004166666667</v>
      </c>
      <c r="C259" s="46">
        <f t="shared" ref="C259:C264" si="22">$B259*C$227</f>
        <v>0</v>
      </c>
    </row>
    <row r="260" ht="13.5" customHeight="1">
      <c r="A260" s="56" t="s">
        <v>70</v>
      </c>
      <c r="B260" s="45">
        <f>B242*B259</f>
        <v>0.0003333333333</v>
      </c>
      <c r="C260" s="46">
        <f t="shared" si="22"/>
        <v>0</v>
      </c>
    </row>
    <row r="261" ht="13.5" customHeight="1">
      <c r="A261" s="28" t="s">
        <v>220</v>
      </c>
      <c r="B261" s="57">
        <v>0.02</v>
      </c>
      <c r="C261" s="46">
        <f t="shared" si="22"/>
        <v>0</v>
      </c>
    </row>
    <row r="262" ht="13.5" customHeight="1">
      <c r="A262" s="28" t="s">
        <v>72</v>
      </c>
      <c r="B262" s="45">
        <f>1/30*7/12</f>
        <v>0.01944444444</v>
      </c>
      <c r="C262" s="46">
        <f t="shared" si="22"/>
        <v>0</v>
      </c>
    </row>
    <row r="263" ht="13.5" customHeight="1">
      <c r="A263" s="28" t="s">
        <v>73</v>
      </c>
      <c r="B263" s="45">
        <f>B243*B262</f>
        <v>0.007155555556</v>
      </c>
      <c r="C263" s="46">
        <f t="shared" si="22"/>
        <v>0</v>
      </c>
    </row>
    <row r="264" ht="13.5" customHeight="1">
      <c r="A264" s="28" t="s">
        <v>74</v>
      </c>
      <c r="B264" s="57">
        <v>0.02</v>
      </c>
      <c r="C264" s="46">
        <f t="shared" si="22"/>
        <v>0</v>
      </c>
    </row>
    <row r="265" ht="13.5" customHeight="1">
      <c r="A265" s="36" t="s">
        <v>41</v>
      </c>
      <c r="B265" s="37">
        <f t="shared" ref="B265:C265" si="23">SUM(B259:B264)</f>
        <v>0.0711</v>
      </c>
      <c r="C265" s="38">
        <f t="shared" si="23"/>
        <v>0</v>
      </c>
    </row>
    <row r="266" ht="13.5" customHeight="1">
      <c r="A266" s="54"/>
      <c r="B266" s="150"/>
      <c r="C266" s="150"/>
    </row>
    <row r="267" ht="13.5" customHeight="1">
      <c r="A267" s="42" t="s">
        <v>75</v>
      </c>
      <c r="B267" s="2"/>
      <c r="C267" s="3"/>
    </row>
    <row r="268" ht="13.5" customHeight="1">
      <c r="A268" s="147" t="s">
        <v>76</v>
      </c>
      <c r="B268" s="148" t="s">
        <v>32</v>
      </c>
      <c r="C268" s="148" t="s">
        <v>33</v>
      </c>
    </row>
    <row r="269" ht="13.5" customHeight="1">
      <c r="A269" s="58" t="s">
        <v>77</v>
      </c>
      <c r="B269" s="59">
        <v>0.00926</v>
      </c>
      <c r="C269" s="46">
        <f>$B269*(C$227+C255+C265)</f>
        <v>0</v>
      </c>
    </row>
    <row r="270" ht="13.5" customHeight="1">
      <c r="A270" s="58" t="s">
        <v>78</v>
      </c>
      <c r="B270" s="45">
        <v>0.0028</v>
      </c>
      <c r="C270" s="46">
        <f>$B270*(C$227+C255+C265)</f>
        <v>0</v>
      </c>
    </row>
    <row r="271" ht="13.5" customHeight="1">
      <c r="A271" s="58" t="s">
        <v>79</v>
      </c>
      <c r="B271" s="45">
        <v>4.0E-4</v>
      </c>
      <c r="C271" s="46">
        <f>$B271*(C$227+C255+C265)</f>
        <v>0</v>
      </c>
    </row>
    <row r="272" ht="13.5" customHeight="1">
      <c r="A272" s="58" t="s">
        <v>80</v>
      </c>
      <c r="B272" s="45">
        <v>0.0027</v>
      </c>
      <c r="C272" s="46">
        <f>$B272*(C$227+C255+C265)</f>
        <v>0</v>
      </c>
    </row>
    <row r="273" ht="13.5" customHeight="1">
      <c r="A273" s="58" t="s">
        <v>81</v>
      </c>
      <c r="B273" s="45">
        <v>9.0E-4</v>
      </c>
      <c r="C273" s="46">
        <f>$B273*(C$227+C255+C265)</f>
        <v>0</v>
      </c>
    </row>
    <row r="274" ht="13.5" customHeight="1">
      <c r="A274" s="58" t="s">
        <v>82</v>
      </c>
      <c r="B274" s="45">
        <v>0.0166</v>
      </c>
      <c r="C274" s="46">
        <f>$B274*(C$227+C255+C265)</f>
        <v>0</v>
      </c>
    </row>
    <row r="275" ht="13.5" customHeight="1">
      <c r="A275" s="36" t="s">
        <v>46</v>
      </c>
      <c r="B275" s="47">
        <f t="shared" ref="B275:C275" si="24">SUM(B269:B274)</f>
        <v>0.03266</v>
      </c>
      <c r="C275" s="38">
        <f t="shared" si="24"/>
        <v>0</v>
      </c>
    </row>
    <row r="276" ht="13.5" customHeight="1">
      <c r="A276" s="147" t="s">
        <v>83</v>
      </c>
      <c r="B276" s="153"/>
      <c r="C276" s="148" t="s">
        <v>33</v>
      </c>
    </row>
    <row r="277" ht="13.5" customHeight="1">
      <c r="A277" s="28" t="s">
        <v>84</v>
      </c>
      <c r="B277" s="45">
        <v>0.0</v>
      </c>
      <c r="C277" s="46">
        <f>$B277*C$19</f>
        <v>0</v>
      </c>
    </row>
    <row r="278" ht="13.5" customHeight="1">
      <c r="A278" s="36" t="s">
        <v>46</v>
      </c>
      <c r="B278" s="47">
        <f t="shared" ref="B278:C278" si="25">SUM(B277)</f>
        <v>0</v>
      </c>
      <c r="C278" s="38">
        <f t="shared" si="25"/>
        <v>0</v>
      </c>
    </row>
    <row r="279" ht="13.5" customHeight="1">
      <c r="A279" s="147" t="s">
        <v>85</v>
      </c>
      <c r="B279" s="148" t="s">
        <v>32</v>
      </c>
      <c r="C279" s="148" t="s">
        <v>33</v>
      </c>
    </row>
    <row r="280" ht="13.5" customHeight="1">
      <c r="A280" s="28" t="s">
        <v>86</v>
      </c>
      <c r="B280" s="45">
        <f t="shared" ref="B280:C280" si="26">B275</f>
        <v>0.03266</v>
      </c>
      <c r="C280" s="46">
        <f t="shared" si="26"/>
        <v>0</v>
      </c>
    </row>
    <row r="281" ht="13.5" customHeight="1">
      <c r="A281" s="28" t="s">
        <v>87</v>
      </c>
      <c r="B281" s="45">
        <f t="shared" ref="B281:C281" si="27">B278</f>
        <v>0</v>
      </c>
      <c r="C281" s="46">
        <f t="shared" si="27"/>
        <v>0</v>
      </c>
    </row>
    <row r="282" ht="13.5" customHeight="1">
      <c r="A282" s="36" t="s">
        <v>41</v>
      </c>
      <c r="B282" s="37"/>
      <c r="C282" s="38">
        <f>SUM(C280:C281)</f>
        <v>0</v>
      </c>
    </row>
    <row r="283" ht="13.5" customHeight="1">
      <c r="A283" s="54"/>
      <c r="B283" s="154"/>
      <c r="C283" s="150"/>
    </row>
    <row r="284" ht="13.5" customHeight="1">
      <c r="A284" s="42" t="s">
        <v>88</v>
      </c>
      <c r="B284" s="2"/>
      <c r="C284" s="3"/>
    </row>
    <row r="285" ht="13.5" customHeight="1">
      <c r="A285" s="147" t="s">
        <v>89</v>
      </c>
      <c r="B285" s="148" t="s">
        <v>57</v>
      </c>
      <c r="C285" s="148" t="s">
        <v>33</v>
      </c>
    </row>
    <row r="286" ht="13.5" customHeight="1">
      <c r="A286" s="28" t="s">
        <v>90</v>
      </c>
      <c r="B286" s="66"/>
      <c r="C286" s="30" t="str">
        <f t="shared" ref="C286:C288" si="28">B286</f>
        <v/>
      </c>
    </row>
    <row r="287" ht="13.5" customHeight="1">
      <c r="A287" s="28" t="s">
        <v>221</v>
      </c>
      <c r="B287" s="66"/>
      <c r="C287" s="30" t="str">
        <f t="shared" si="28"/>
        <v/>
      </c>
    </row>
    <row r="288" ht="13.5" customHeight="1">
      <c r="A288" s="28" t="s">
        <v>92</v>
      </c>
      <c r="B288" s="66"/>
      <c r="C288" s="30" t="str">
        <f t="shared" si="28"/>
        <v/>
      </c>
    </row>
    <row r="289" ht="13.5" customHeight="1">
      <c r="A289" s="28" t="s">
        <v>93</v>
      </c>
      <c r="B289" s="66"/>
      <c r="C289" s="30">
        <v>0.0</v>
      </c>
    </row>
    <row r="290" ht="13.5" customHeight="1">
      <c r="A290" s="36" t="s">
        <v>41</v>
      </c>
      <c r="B290" s="67"/>
      <c r="C290" s="38">
        <f>SUM(C286:C289)</f>
        <v>0</v>
      </c>
    </row>
    <row r="291" ht="13.5" customHeight="1">
      <c r="A291" s="54"/>
      <c r="B291" s="154"/>
      <c r="C291" s="150"/>
    </row>
    <row r="292" ht="13.5" customHeight="1">
      <c r="A292" s="42" t="s">
        <v>94</v>
      </c>
      <c r="B292" s="2"/>
      <c r="C292" s="3"/>
    </row>
    <row r="293" ht="13.5" customHeight="1">
      <c r="A293" s="147" t="s">
        <v>95</v>
      </c>
      <c r="B293" s="148" t="s">
        <v>32</v>
      </c>
      <c r="C293" s="148" t="s">
        <v>33</v>
      </c>
    </row>
    <row r="294" ht="13.5" customHeight="1">
      <c r="A294" s="28" t="s">
        <v>96</v>
      </c>
      <c r="B294" s="68"/>
      <c r="C294" s="46">
        <f>$B294*(C227+C255+C265+C282+C290)</f>
        <v>0</v>
      </c>
    </row>
    <row r="295" ht="13.5" customHeight="1">
      <c r="A295" s="28" t="s">
        <v>97</v>
      </c>
      <c r="B295" s="68"/>
      <c r="C295" s="46">
        <f>$B295*(C227+C255+C265+C282+C290+C294)</f>
        <v>0</v>
      </c>
    </row>
    <row r="296">
      <c r="A296" s="28" t="s">
        <v>222</v>
      </c>
      <c r="B296" s="45">
        <f>SUM(B297:B300)</f>
        <v>0.1175</v>
      </c>
      <c r="C296" s="46">
        <f>((C227+C255+C265+C282+C290+C294+C295)/(1-($B$296)))*$B296</f>
        <v>0</v>
      </c>
    </row>
    <row r="297" ht="13.5" customHeight="1">
      <c r="A297" s="69" t="s">
        <v>99</v>
      </c>
      <c r="B297" s="45">
        <v>0.0925</v>
      </c>
      <c r="C297" s="70">
        <f>((C227+C255+C265+C282+C290+C294+C295)/(1-($B$297+$B$299)))*$B297</f>
        <v>0</v>
      </c>
    </row>
    <row r="298" ht="13.5" customHeight="1">
      <c r="A298" s="69" t="s">
        <v>100</v>
      </c>
      <c r="B298" s="45"/>
      <c r="C298" s="70"/>
    </row>
    <row r="299" ht="13.5" customHeight="1">
      <c r="A299" s="69" t="s">
        <v>101</v>
      </c>
      <c r="B299" s="45">
        <v>0.025</v>
      </c>
      <c r="C299" s="70">
        <f>((C227+C255+C265+C282+C290+C294+C295)/(1-($B$299+$B$297)))*$B299</f>
        <v>0</v>
      </c>
    </row>
    <row r="300" ht="13.5" customHeight="1">
      <c r="A300" s="69" t="s">
        <v>102</v>
      </c>
      <c r="B300" s="71"/>
      <c r="C300" s="72"/>
    </row>
    <row r="301" ht="13.5" customHeight="1">
      <c r="A301" s="36" t="s">
        <v>41</v>
      </c>
      <c r="B301" s="67"/>
      <c r="C301" s="38">
        <f>SUM(C294:C296)</f>
        <v>0</v>
      </c>
    </row>
    <row r="302" ht="13.5" customHeight="1">
      <c r="A302" s="155"/>
      <c r="B302" s="83"/>
      <c r="C302" s="84"/>
    </row>
    <row r="303" ht="13.5" customHeight="1">
      <c r="A303" s="156"/>
      <c r="B303" s="83"/>
      <c r="C303" s="84"/>
    </row>
    <row r="304" ht="13.5" customHeight="1">
      <c r="A304" s="73" t="s">
        <v>103</v>
      </c>
      <c r="B304" s="3"/>
      <c r="C304" s="74" t="s">
        <v>216</v>
      </c>
    </row>
    <row r="305" ht="13.5" customHeight="1">
      <c r="A305" s="157" t="s">
        <v>104</v>
      </c>
      <c r="B305" s="3"/>
      <c r="C305" s="148" t="s">
        <v>33</v>
      </c>
    </row>
    <row r="306" ht="13.5" customHeight="1">
      <c r="A306" s="76" t="s">
        <v>105</v>
      </c>
      <c r="B306" s="3"/>
      <c r="C306" s="46">
        <f>C227</f>
        <v>0</v>
      </c>
    </row>
    <row r="307" ht="13.5" customHeight="1">
      <c r="A307" s="76" t="s">
        <v>106</v>
      </c>
      <c r="B307" s="3"/>
      <c r="C307" s="46">
        <f>C255</f>
        <v>0</v>
      </c>
    </row>
    <row r="308" ht="13.5" customHeight="1">
      <c r="A308" s="76" t="s">
        <v>107</v>
      </c>
      <c r="B308" s="3"/>
      <c r="C308" s="46">
        <f>C265</f>
        <v>0</v>
      </c>
    </row>
    <row r="309" ht="13.5" customHeight="1">
      <c r="A309" s="76" t="s">
        <v>108</v>
      </c>
      <c r="B309" s="3"/>
      <c r="C309" s="46">
        <f>C282</f>
        <v>0</v>
      </c>
    </row>
    <row r="310" ht="13.5" customHeight="1">
      <c r="A310" s="76" t="s">
        <v>109</v>
      </c>
      <c r="B310" s="3"/>
      <c r="C310" s="46">
        <f>C290</f>
        <v>0</v>
      </c>
    </row>
    <row r="311" ht="13.5" customHeight="1">
      <c r="A311" s="77" t="s">
        <v>110</v>
      </c>
      <c r="B311" s="3"/>
      <c r="C311" s="78">
        <f>SUM(C306:C310)</f>
        <v>0</v>
      </c>
    </row>
    <row r="312" ht="13.5" customHeight="1">
      <c r="A312" s="76" t="s">
        <v>111</v>
      </c>
      <c r="B312" s="3"/>
      <c r="C312" s="46">
        <f>C301</f>
        <v>0</v>
      </c>
    </row>
    <row r="313" ht="13.5" customHeight="1">
      <c r="A313" s="158" t="s">
        <v>112</v>
      </c>
      <c r="B313" s="3"/>
      <c r="C313" s="38">
        <f>ROUND(C306+C307+C308+C309+C310+C312,2)</f>
        <v>0</v>
      </c>
    </row>
    <row r="314" ht="12.75" customHeight="1"/>
    <row r="315" ht="12.75" customHeight="1"/>
    <row r="316" ht="13.5" customHeight="1">
      <c r="A316" s="159" t="s">
        <v>223</v>
      </c>
      <c r="B316" s="2"/>
      <c r="C316" s="3"/>
    </row>
    <row r="317" ht="32.25" customHeight="1">
      <c r="A317" s="160" t="s">
        <v>224</v>
      </c>
      <c r="B317" s="160" t="s">
        <v>225</v>
      </c>
      <c r="C317" s="74" t="s">
        <v>226</v>
      </c>
    </row>
    <row r="318" ht="13.5" customHeight="1">
      <c r="A318" s="161"/>
      <c r="B318" s="2"/>
      <c r="C318" s="3"/>
    </row>
    <row r="319" ht="13.5" customHeight="1">
      <c r="A319" s="109" t="s">
        <v>227</v>
      </c>
      <c r="B319" s="162" t="s">
        <v>228</v>
      </c>
      <c r="C319" s="163">
        <v>4.0</v>
      </c>
    </row>
    <row r="320" ht="13.5" customHeight="1">
      <c r="A320" s="164" t="s">
        <v>229</v>
      </c>
      <c r="B320" s="165" t="s">
        <v>228</v>
      </c>
      <c r="C320" s="166">
        <v>5.0</v>
      </c>
    </row>
    <row r="321" ht="12.75" customHeight="1">
      <c r="A321" s="167" t="s">
        <v>230</v>
      </c>
      <c r="B321" s="162" t="s">
        <v>228</v>
      </c>
      <c r="C321" s="163">
        <v>2.0</v>
      </c>
    </row>
    <row r="322" ht="13.5" customHeight="1">
      <c r="A322" s="164" t="s">
        <v>231</v>
      </c>
      <c r="B322" s="165" t="s">
        <v>228</v>
      </c>
      <c r="C322" s="166">
        <v>2.0</v>
      </c>
    </row>
    <row r="323" ht="13.5" customHeight="1">
      <c r="A323" s="109" t="s">
        <v>232</v>
      </c>
      <c r="B323" s="162" t="s">
        <v>233</v>
      </c>
      <c r="C323" s="163">
        <v>5.0</v>
      </c>
    </row>
    <row r="324" ht="13.5" customHeight="1">
      <c r="A324" s="168" t="s">
        <v>234</v>
      </c>
      <c r="B324" s="165" t="s">
        <v>233</v>
      </c>
      <c r="C324" s="166">
        <v>2.0</v>
      </c>
    </row>
    <row r="325" ht="13.5" customHeight="1">
      <c r="A325" s="15"/>
      <c r="B325" s="15"/>
      <c r="C325" s="15"/>
    </row>
    <row r="326" ht="13.5" customHeight="1">
      <c r="A326" s="15"/>
      <c r="B326" s="15"/>
      <c r="C326" s="15"/>
    </row>
    <row r="327" ht="12.75" customHeight="1"/>
    <row r="328" ht="12.75" customHeight="1"/>
    <row r="329" ht="12.75" customHeight="1"/>
    <row r="330">
      <c r="A330" s="1" t="s">
        <v>0</v>
      </c>
      <c r="B330" s="2"/>
      <c r="C330" s="2"/>
      <c r="D330" s="2"/>
      <c r="E330" s="3"/>
    </row>
    <row r="331">
      <c r="A331" s="4" t="s">
        <v>235</v>
      </c>
      <c r="B331" s="2"/>
      <c r="C331" s="2"/>
      <c r="D331" s="2"/>
      <c r="E331" s="3"/>
    </row>
    <row r="332" ht="12.75" customHeight="1"/>
    <row r="333" ht="12.75" customHeight="1"/>
    <row r="334" ht="13.5" customHeight="1">
      <c r="A334" s="5" t="s">
        <v>2</v>
      </c>
      <c r="B334" s="2"/>
      <c r="C334" s="2"/>
      <c r="D334" s="2"/>
      <c r="E334" s="3"/>
    </row>
    <row r="335" ht="13.5" customHeight="1">
      <c r="A335" s="6" t="s">
        <v>3</v>
      </c>
      <c r="B335" s="3"/>
      <c r="C335" s="7" t="s">
        <v>236</v>
      </c>
      <c r="D335" s="2"/>
      <c r="E335" s="3"/>
    </row>
    <row r="336" ht="13.5" customHeight="1">
      <c r="A336" s="8" t="s">
        <v>5</v>
      </c>
      <c r="B336" s="3"/>
      <c r="C336" s="9">
        <v>22.0</v>
      </c>
      <c r="D336" s="2"/>
      <c r="E336" s="3"/>
    </row>
    <row r="337" ht="13.5" customHeight="1">
      <c r="A337" s="6" t="s">
        <v>6</v>
      </c>
      <c r="B337" s="3"/>
      <c r="C337" s="7" t="s">
        <v>237</v>
      </c>
      <c r="D337" s="2"/>
      <c r="E337" s="3"/>
    </row>
    <row r="338" ht="13.5" customHeight="1">
      <c r="A338" s="8" t="s">
        <v>8</v>
      </c>
      <c r="B338" s="3"/>
      <c r="C338" s="119"/>
      <c r="D338" s="2"/>
      <c r="E338" s="3"/>
    </row>
    <row r="339" ht="13.5" customHeight="1">
      <c r="A339" s="6" t="s">
        <v>9</v>
      </c>
      <c r="B339" s="3"/>
      <c r="C339" s="7" t="s">
        <v>238</v>
      </c>
      <c r="D339" s="2"/>
      <c r="E339" s="3"/>
    </row>
    <row r="340" ht="13.5" customHeight="1">
      <c r="A340" s="8" t="s">
        <v>11</v>
      </c>
      <c r="B340" s="3"/>
      <c r="C340" s="11" t="s">
        <v>207</v>
      </c>
      <c r="D340" s="2"/>
      <c r="E340" s="3"/>
    </row>
    <row r="341" ht="13.5" customHeight="1">
      <c r="A341" s="6" t="s">
        <v>13</v>
      </c>
      <c r="B341" s="3"/>
      <c r="C341" s="12">
        <v>1.0</v>
      </c>
      <c r="D341" s="2"/>
      <c r="E341" s="3"/>
    </row>
    <row r="342" ht="13.5" customHeight="1">
      <c r="A342" s="8" t="s">
        <v>14</v>
      </c>
      <c r="B342" s="3"/>
      <c r="C342" s="13">
        <v>44197.0</v>
      </c>
      <c r="D342" s="2"/>
      <c r="E342" s="3"/>
    </row>
    <row r="343" ht="12.75" customHeight="1"/>
    <row r="344" ht="12.75" customHeight="1"/>
    <row r="345" ht="12.75" customHeight="1">
      <c r="A345" s="145" t="s">
        <v>27</v>
      </c>
      <c r="B345" s="146" t="s">
        <v>28</v>
      </c>
      <c r="C345" s="146" t="s">
        <v>238</v>
      </c>
    </row>
    <row r="346" ht="13.5" customHeight="1">
      <c r="A346" s="25" t="s">
        <v>30</v>
      </c>
      <c r="B346" s="25"/>
      <c r="C346" s="25"/>
    </row>
    <row r="347" ht="13.5" customHeight="1">
      <c r="A347" s="26" t="s">
        <v>31</v>
      </c>
      <c r="B347" s="44" t="s">
        <v>32</v>
      </c>
      <c r="C347" s="44" t="s">
        <v>33</v>
      </c>
    </row>
    <row r="348" ht="13.5" customHeight="1">
      <c r="A348" s="28" t="s">
        <v>34</v>
      </c>
      <c r="B348" s="29"/>
      <c r="C348" s="30" t="str">
        <f>C338</f>
        <v/>
      </c>
    </row>
    <row r="349" ht="13.5" customHeight="1">
      <c r="A349" s="28" t="s">
        <v>35</v>
      </c>
      <c r="B349" s="31"/>
      <c r="C349" s="32"/>
    </row>
    <row r="350" ht="13.5" customHeight="1">
      <c r="A350" s="28" t="s">
        <v>36</v>
      </c>
      <c r="B350" s="33"/>
      <c r="C350" s="30"/>
    </row>
    <row r="351" ht="13.5" customHeight="1">
      <c r="A351" s="28" t="s">
        <v>37</v>
      </c>
      <c r="B351" s="34"/>
      <c r="C351" s="30"/>
    </row>
    <row r="352" ht="13.5" customHeight="1">
      <c r="A352" s="28" t="s">
        <v>38</v>
      </c>
      <c r="B352" s="34"/>
      <c r="C352" s="30"/>
    </row>
    <row r="353" ht="13.5" customHeight="1">
      <c r="A353" s="28" t="s">
        <v>39</v>
      </c>
      <c r="B353" s="34"/>
      <c r="C353" s="30"/>
    </row>
    <row r="354" ht="13.5" customHeight="1">
      <c r="A354" s="28" t="s">
        <v>40</v>
      </c>
      <c r="B354" s="35"/>
      <c r="C354" s="30"/>
    </row>
    <row r="355" ht="13.5" customHeight="1">
      <c r="A355" s="36" t="s">
        <v>41</v>
      </c>
      <c r="B355" s="37"/>
      <c r="C355" s="38">
        <f>SUM(C348:C354)</f>
        <v>0</v>
      </c>
    </row>
    <row r="356" ht="13.5" customHeight="1">
      <c r="A356" s="39"/>
      <c r="B356" s="149"/>
      <c r="C356" s="150"/>
    </row>
    <row r="357" ht="13.5" customHeight="1">
      <c r="A357" s="42" t="s">
        <v>42</v>
      </c>
      <c r="B357" s="2"/>
      <c r="C357" s="3"/>
    </row>
    <row r="358" ht="13.5" customHeight="1">
      <c r="A358" s="43" t="s">
        <v>43</v>
      </c>
      <c r="B358" s="44" t="s">
        <v>32</v>
      </c>
      <c r="C358" s="44" t="s">
        <v>33</v>
      </c>
    </row>
    <row r="359" ht="13.5" customHeight="1">
      <c r="A359" s="28" t="s">
        <v>44</v>
      </c>
      <c r="B359" s="45">
        <v>0.0833</v>
      </c>
      <c r="C359" s="46">
        <f t="shared" ref="C359:C360" si="29">$B359*C$355</f>
        <v>0</v>
      </c>
    </row>
    <row r="360" ht="13.5" customHeight="1">
      <c r="A360" s="28" t="s">
        <v>239</v>
      </c>
      <c r="B360" s="45">
        <v>0.1111</v>
      </c>
      <c r="C360" s="46">
        <f t="shared" si="29"/>
        <v>0</v>
      </c>
    </row>
    <row r="361" ht="13.5" customHeight="1">
      <c r="A361" s="36" t="s">
        <v>46</v>
      </c>
      <c r="B361" s="47">
        <f t="shared" ref="B361:C361" si="30">SUM(B359:B360)</f>
        <v>0.1944</v>
      </c>
      <c r="C361" s="38">
        <f t="shared" si="30"/>
        <v>0</v>
      </c>
    </row>
    <row r="362">
      <c r="A362" s="43" t="s">
        <v>240</v>
      </c>
      <c r="B362" s="44" t="s">
        <v>32</v>
      </c>
      <c r="C362" s="44" t="s">
        <v>33</v>
      </c>
    </row>
    <row r="363" ht="13.5" customHeight="1">
      <c r="A363" s="28" t="s">
        <v>48</v>
      </c>
      <c r="B363" s="45">
        <v>0.2</v>
      </c>
      <c r="C363" s="46">
        <f>B363*(C361+C355)</f>
        <v>0</v>
      </c>
    </row>
    <row r="364" ht="13.5" customHeight="1">
      <c r="A364" s="28" t="s">
        <v>49</v>
      </c>
      <c r="B364" s="45">
        <v>0.025</v>
      </c>
      <c r="C364" s="46">
        <f>B364*(C355+C361)</f>
        <v>0</v>
      </c>
    </row>
    <row r="365" ht="13.5" customHeight="1">
      <c r="A365" s="28" t="s">
        <v>241</v>
      </c>
      <c r="B365" s="45">
        <v>0.03</v>
      </c>
      <c r="C365" s="46">
        <f t="shared" ref="C365:C370" si="31">$B365*(C$227+C$233)</f>
        <v>0</v>
      </c>
    </row>
    <row r="366" ht="13.5" customHeight="1">
      <c r="A366" s="28" t="s">
        <v>51</v>
      </c>
      <c r="B366" s="45">
        <v>0.015</v>
      </c>
      <c r="C366" s="46">
        <f t="shared" si="31"/>
        <v>0</v>
      </c>
    </row>
    <row r="367" ht="13.5" customHeight="1">
      <c r="A367" s="28" t="s">
        <v>52</v>
      </c>
      <c r="B367" s="45">
        <v>0.01</v>
      </c>
      <c r="C367" s="46">
        <f t="shared" si="31"/>
        <v>0</v>
      </c>
    </row>
    <row r="368" ht="13.5" customHeight="1">
      <c r="A368" s="28" t="s">
        <v>53</v>
      </c>
      <c r="B368" s="45">
        <v>0.006</v>
      </c>
      <c r="C368" s="46">
        <f t="shared" si="31"/>
        <v>0</v>
      </c>
    </row>
    <row r="369" ht="13.5" customHeight="1">
      <c r="A369" s="28" t="s">
        <v>54</v>
      </c>
      <c r="B369" s="45">
        <v>0.002</v>
      </c>
      <c r="C369" s="46">
        <f t="shared" si="31"/>
        <v>0</v>
      </c>
    </row>
    <row r="370" ht="13.5" customHeight="1">
      <c r="A370" s="28" t="s">
        <v>55</v>
      </c>
      <c r="B370" s="45">
        <v>0.08</v>
      </c>
      <c r="C370" s="46">
        <f t="shared" si="31"/>
        <v>0</v>
      </c>
    </row>
    <row r="371" ht="13.5" customHeight="1">
      <c r="A371" s="36" t="s">
        <v>46</v>
      </c>
      <c r="B371" s="47">
        <f t="shared" ref="B371:C371" si="32">SUM(B363:B370)</f>
        <v>0.368</v>
      </c>
      <c r="C371" s="38">
        <f t="shared" si="32"/>
        <v>0</v>
      </c>
    </row>
    <row r="372" ht="13.5" customHeight="1">
      <c r="A372" s="26" t="s">
        <v>56</v>
      </c>
      <c r="B372" s="44" t="s">
        <v>57</v>
      </c>
      <c r="C372" s="44" t="s">
        <v>33</v>
      </c>
    </row>
    <row r="373" ht="13.5" customHeight="1">
      <c r="A373" s="28" t="s">
        <v>58</v>
      </c>
      <c r="B373" s="48"/>
      <c r="C373" s="30">
        <f>(2*22*$B373)-(0.06*C348)</f>
        <v>0</v>
      </c>
    </row>
    <row r="374" ht="13.5" customHeight="1">
      <c r="A374" s="28" t="s">
        <v>59</v>
      </c>
      <c r="B374" s="48"/>
      <c r="C374" s="46" t="str">
        <f t="shared" ref="C374:C377" si="33">$B374</f>
        <v/>
      </c>
    </row>
    <row r="375" ht="13.5" customHeight="1">
      <c r="A375" s="50" t="s">
        <v>60</v>
      </c>
      <c r="B375" s="49"/>
      <c r="C375" s="46" t="str">
        <f t="shared" si="33"/>
        <v/>
      </c>
    </row>
    <row r="376" ht="13.5" customHeight="1">
      <c r="A376" s="28" t="s">
        <v>61</v>
      </c>
      <c r="B376" s="48"/>
      <c r="C376" s="46" t="str">
        <f t="shared" si="33"/>
        <v/>
      </c>
    </row>
    <row r="377" ht="13.5" customHeight="1">
      <c r="A377" s="28" t="s">
        <v>62</v>
      </c>
      <c r="B377" s="48"/>
      <c r="C377" s="46" t="str">
        <f t="shared" si="33"/>
        <v/>
      </c>
    </row>
    <row r="378" ht="13.5" customHeight="1">
      <c r="A378" s="36" t="s">
        <v>46</v>
      </c>
      <c r="B378" s="38"/>
      <c r="C378" s="38">
        <f>SUM(C373:C377)</f>
        <v>0</v>
      </c>
    </row>
    <row r="379" ht="13.5" customHeight="1">
      <c r="A379" s="43" t="s">
        <v>63</v>
      </c>
      <c r="B379" s="44" t="s">
        <v>32</v>
      </c>
      <c r="C379" s="44" t="s">
        <v>33</v>
      </c>
    </row>
    <row r="380" ht="13.5" customHeight="1">
      <c r="A380" s="51" t="s">
        <v>64</v>
      </c>
      <c r="B380" s="52">
        <f t="shared" ref="B380:C380" si="34">B361</f>
        <v>0.1944</v>
      </c>
      <c r="C380" s="46">
        <f t="shared" si="34"/>
        <v>0</v>
      </c>
    </row>
    <row r="381" ht="13.5" customHeight="1">
      <c r="A381" s="51" t="s">
        <v>65</v>
      </c>
      <c r="B381" s="52">
        <f t="shared" ref="B381:C381" si="35">B371</f>
        <v>0.368</v>
      </c>
      <c r="C381" s="46">
        <f t="shared" si="35"/>
        <v>0</v>
      </c>
    </row>
    <row r="382" ht="13.5" customHeight="1">
      <c r="A382" s="51" t="s">
        <v>56</v>
      </c>
      <c r="B382" s="52"/>
      <c r="C382" s="46">
        <f>C378</f>
        <v>0</v>
      </c>
    </row>
    <row r="383" ht="13.5" customHeight="1">
      <c r="A383" s="53" t="s">
        <v>242</v>
      </c>
      <c r="B383" s="37"/>
      <c r="C383" s="38">
        <f>SUM(C380:C382)</f>
        <v>0</v>
      </c>
    </row>
    <row r="384" ht="13.5" customHeight="1">
      <c r="A384" s="54"/>
      <c r="B384" s="150"/>
      <c r="C384" s="150"/>
    </row>
    <row r="385" ht="13.5" customHeight="1">
      <c r="A385" s="55" t="s">
        <v>67</v>
      </c>
      <c r="B385" s="25"/>
      <c r="C385" s="25"/>
    </row>
    <row r="386" ht="13.5" customHeight="1">
      <c r="A386" s="26" t="s">
        <v>68</v>
      </c>
      <c r="B386" s="44" t="s">
        <v>32</v>
      </c>
      <c r="C386" s="44" t="s">
        <v>33</v>
      </c>
    </row>
    <row r="387" ht="13.5" customHeight="1">
      <c r="A387" s="28" t="s">
        <v>69</v>
      </c>
      <c r="B387" s="45">
        <f>1/12*0.05</f>
        <v>0.004166666667</v>
      </c>
      <c r="C387" s="46">
        <f t="shared" ref="C387:C392" si="36">$B387*C$355</f>
        <v>0</v>
      </c>
    </row>
    <row r="388" ht="13.5" customHeight="1">
      <c r="A388" s="56" t="s">
        <v>70</v>
      </c>
      <c r="B388" s="45">
        <f>B370*B387</f>
        <v>0.0003333333333</v>
      </c>
      <c r="C388" s="46">
        <f t="shared" si="36"/>
        <v>0</v>
      </c>
    </row>
    <row r="389" ht="13.5" customHeight="1">
      <c r="A389" s="28" t="s">
        <v>243</v>
      </c>
      <c r="B389" s="57">
        <v>0.02</v>
      </c>
      <c r="C389" s="46">
        <f t="shared" si="36"/>
        <v>0</v>
      </c>
    </row>
    <row r="390" ht="13.5" customHeight="1">
      <c r="A390" s="28" t="s">
        <v>72</v>
      </c>
      <c r="B390" s="45">
        <f>1/30*7/12</f>
        <v>0.01944444444</v>
      </c>
      <c r="C390" s="46">
        <f t="shared" si="36"/>
        <v>0</v>
      </c>
    </row>
    <row r="391" ht="13.5" customHeight="1">
      <c r="A391" s="28" t="s">
        <v>73</v>
      </c>
      <c r="B391" s="45">
        <f>B371*B390</f>
        <v>0.007155555556</v>
      </c>
      <c r="C391" s="46">
        <f t="shared" si="36"/>
        <v>0</v>
      </c>
    </row>
    <row r="392" ht="13.5" customHeight="1">
      <c r="A392" s="28" t="s">
        <v>74</v>
      </c>
      <c r="B392" s="57">
        <v>0.02</v>
      </c>
      <c r="C392" s="46">
        <f t="shared" si="36"/>
        <v>0</v>
      </c>
    </row>
    <row r="393" ht="13.5" customHeight="1">
      <c r="A393" s="36" t="s">
        <v>41</v>
      </c>
      <c r="B393" s="37">
        <f t="shared" ref="B393:C393" si="37">SUM(B387:B392)</f>
        <v>0.0711</v>
      </c>
      <c r="C393" s="38">
        <f t="shared" si="37"/>
        <v>0</v>
      </c>
    </row>
    <row r="394" ht="13.5" customHeight="1">
      <c r="A394" s="54"/>
      <c r="B394" s="150"/>
      <c r="C394" s="150"/>
    </row>
    <row r="395" ht="13.5" customHeight="1">
      <c r="A395" s="42" t="s">
        <v>75</v>
      </c>
      <c r="B395" s="2"/>
      <c r="C395" s="3"/>
    </row>
    <row r="396" ht="13.5" customHeight="1">
      <c r="A396" s="26" t="s">
        <v>76</v>
      </c>
      <c r="B396" s="44" t="s">
        <v>32</v>
      </c>
      <c r="C396" s="44" t="s">
        <v>33</v>
      </c>
    </row>
    <row r="397" ht="13.5" customHeight="1">
      <c r="A397" s="58" t="s">
        <v>77</v>
      </c>
      <c r="B397" s="59">
        <v>0.00926</v>
      </c>
      <c r="C397" s="46">
        <f>$B397*(C$355+C383+C393)</f>
        <v>0</v>
      </c>
    </row>
    <row r="398" ht="13.5" customHeight="1">
      <c r="A398" s="58" t="s">
        <v>78</v>
      </c>
      <c r="B398" s="45">
        <v>0.0028</v>
      </c>
      <c r="C398" s="46">
        <f>$B398*(C$355+C383+C393)</f>
        <v>0</v>
      </c>
    </row>
    <row r="399" ht="13.5" customHeight="1">
      <c r="A399" s="58" t="s">
        <v>79</v>
      </c>
      <c r="B399" s="45">
        <v>4.0E-4</v>
      </c>
      <c r="C399" s="46">
        <f>$B399*(C$355+C383+C393)</f>
        <v>0</v>
      </c>
    </row>
    <row r="400" ht="13.5" customHeight="1">
      <c r="A400" s="58" t="s">
        <v>80</v>
      </c>
      <c r="B400" s="45">
        <v>0.0027</v>
      </c>
      <c r="C400" s="46">
        <f>$B400*(C$355+C383+C393)</f>
        <v>0</v>
      </c>
    </row>
    <row r="401" ht="13.5" customHeight="1">
      <c r="A401" s="58" t="s">
        <v>81</v>
      </c>
      <c r="B401" s="45">
        <v>9.0E-4</v>
      </c>
      <c r="C401" s="46">
        <f>$B401*(C$355+C383+C393)</f>
        <v>0</v>
      </c>
    </row>
    <row r="402" ht="13.5" customHeight="1">
      <c r="A402" s="58" t="s">
        <v>82</v>
      </c>
      <c r="B402" s="45">
        <v>0.0166</v>
      </c>
      <c r="C402" s="46">
        <f>$B402*(C$355+C383+C393)</f>
        <v>0</v>
      </c>
    </row>
    <row r="403" ht="13.5" customHeight="1">
      <c r="A403" s="36" t="s">
        <v>46</v>
      </c>
      <c r="B403" s="47">
        <f t="shared" ref="B403:C403" si="38">SUM(B397:B402)</f>
        <v>0.03266</v>
      </c>
      <c r="C403" s="38">
        <f t="shared" si="38"/>
        <v>0</v>
      </c>
    </row>
    <row r="404" ht="13.5" customHeight="1">
      <c r="A404" s="26" t="s">
        <v>83</v>
      </c>
      <c r="B404" s="60"/>
      <c r="C404" s="44" t="s">
        <v>33</v>
      </c>
    </row>
    <row r="405" ht="13.5" customHeight="1">
      <c r="A405" s="28" t="s">
        <v>84</v>
      </c>
      <c r="B405" s="45">
        <v>0.0</v>
      </c>
      <c r="C405" s="46">
        <f>$B405*C$19</f>
        <v>0</v>
      </c>
    </row>
    <row r="406" ht="13.5" customHeight="1">
      <c r="A406" s="36" t="s">
        <v>46</v>
      </c>
      <c r="B406" s="47">
        <f t="shared" ref="B406:C406" si="39">SUM(B405)</f>
        <v>0</v>
      </c>
      <c r="C406" s="38">
        <f t="shared" si="39"/>
        <v>0</v>
      </c>
    </row>
    <row r="407" ht="13.5" customHeight="1">
      <c r="A407" s="26" t="s">
        <v>85</v>
      </c>
      <c r="B407" s="44" t="s">
        <v>32</v>
      </c>
      <c r="C407" s="44" t="s">
        <v>33</v>
      </c>
    </row>
    <row r="408" ht="13.5" customHeight="1">
      <c r="A408" s="28" t="s">
        <v>86</v>
      </c>
      <c r="B408" s="45">
        <f t="shared" ref="B408:C408" si="40">B403</f>
        <v>0.03266</v>
      </c>
      <c r="C408" s="46">
        <f t="shared" si="40"/>
        <v>0</v>
      </c>
    </row>
    <row r="409" ht="13.5" customHeight="1">
      <c r="A409" s="28" t="s">
        <v>87</v>
      </c>
      <c r="B409" s="45">
        <f t="shared" ref="B409:C409" si="41">B406</f>
        <v>0</v>
      </c>
      <c r="C409" s="46">
        <f t="shared" si="41"/>
        <v>0</v>
      </c>
    </row>
    <row r="410" ht="13.5" customHeight="1">
      <c r="A410" s="36" t="s">
        <v>41</v>
      </c>
      <c r="B410" s="37"/>
      <c r="C410" s="38">
        <f>SUM(C408:C409)</f>
        <v>0</v>
      </c>
    </row>
    <row r="411" ht="13.5" customHeight="1">
      <c r="A411" s="54"/>
      <c r="B411" s="154"/>
      <c r="C411" s="150"/>
    </row>
    <row r="412" ht="13.5" customHeight="1">
      <c r="A412" s="42" t="s">
        <v>88</v>
      </c>
      <c r="B412" s="2"/>
      <c r="C412" s="3"/>
    </row>
    <row r="413" ht="13.5" customHeight="1">
      <c r="A413" s="26" t="s">
        <v>89</v>
      </c>
      <c r="B413" s="44" t="s">
        <v>57</v>
      </c>
      <c r="C413" s="44" t="s">
        <v>33</v>
      </c>
    </row>
    <row r="414" ht="13.5" customHeight="1">
      <c r="A414" s="28" t="s">
        <v>90</v>
      </c>
      <c r="B414" s="66"/>
      <c r="C414" s="30" t="str">
        <f t="shared" ref="C414:C416" si="42">B414</f>
        <v/>
      </c>
    </row>
    <row r="415" ht="13.5" customHeight="1">
      <c r="A415" s="28" t="s">
        <v>221</v>
      </c>
      <c r="B415" s="66"/>
      <c r="C415" s="30" t="str">
        <f t="shared" si="42"/>
        <v/>
      </c>
    </row>
    <row r="416" ht="13.5" customHeight="1">
      <c r="A416" s="28" t="s">
        <v>92</v>
      </c>
      <c r="B416" s="66"/>
      <c r="C416" s="30" t="str">
        <f t="shared" si="42"/>
        <v/>
      </c>
    </row>
    <row r="417" ht="13.5" customHeight="1">
      <c r="A417" s="28" t="s">
        <v>93</v>
      </c>
      <c r="B417" s="66"/>
      <c r="C417" s="30">
        <v>0.0</v>
      </c>
    </row>
    <row r="418" ht="13.5" customHeight="1">
      <c r="A418" s="36" t="s">
        <v>41</v>
      </c>
      <c r="B418" s="67"/>
      <c r="C418" s="38">
        <f>SUM(C414:C417)</f>
        <v>0</v>
      </c>
    </row>
    <row r="419" ht="13.5" customHeight="1">
      <c r="A419" s="54"/>
      <c r="B419" s="154"/>
      <c r="C419" s="150"/>
    </row>
    <row r="420" ht="13.5" customHeight="1">
      <c r="A420" s="42" t="s">
        <v>94</v>
      </c>
      <c r="B420" s="2"/>
      <c r="C420" s="3"/>
    </row>
    <row r="421" ht="13.5" customHeight="1">
      <c r="A421" s="26" t="s">
        <v>95</v>
      </c>
      <c r="B421" s="44" t="s">
        <v>32</v>
      </c>
      <c r="C421" s="44" t="s">
        <v>33</v>
      </c>
    </row>
    <row r="422" ht="13.5" customHeight="1">
      <c r="A422" s="28" t="s">
        <v>96</v>
      </c>
      <c r="B422" s="68"/>
      <c r="C422" s="46">
        <f>$B422*(C355+C383+C393+C410+C418)</f>
        <v>0</v>
      </c>
    </row>
    <row r="423" ht="13.5" customHeight="1">
      <c r="A423" s="28" t="s">
        <v>97</v>
      </c>
      <c r="B423" s="68"/>
      <c r="C423" s="46">
        <f>$B423*(C355+C383+C393+C410+C418+C422)</f>
        <v>0</v>
      </c>
    </row>
    <row r="424">
      <c r="A424" s="28" t="s">
        <v>244</v>
      </c>
      <c r="B424" s="45">
        <f>SUM(B425:B428)</f>
        <v>0.1175</v>
      </c>
      <c r="C424" s="46">
        <f>((C355+C383+C393+C410+C418+C422+C423)/(1-($B$424)))*$B424</f>
        <v>0</v>
      </c>
    </row>
    <row r="425" ht="13.5" customHeight="1">
      <c r="A425" s="69" t="s">
        <v>99</v>
      </c>
      <c r="B425" s="45">
        <v>0.0925</v>
      </c>
      <c r="C425" s="70">
        <f>((C355+C383+C393+C410+C418+C422+C423)/(1-($B$425+$B$427)))*$B425</f>
        <v>0</v>
      </c>
    </row>
    <row r="426" ht="13.5" customHeight="1">
      <c r="A426" s="69" t="s">
        <v>100</v>
      </c>
      <c r="B426" s="45"/>
      <c r="C426" s="70"/>
    </row>
    <row r="427" ht="13.5" customHeight="1">
      <c r="A427" s="69" t="s">
        <v>101</v>
      </c>
      <c r="B427" s="45">
        <v>0.025</v>
      </c>
      <c r="C427" s="70">
        <f>((C355+C383+C393+C410+C418+C422+C423)/(1-($B$427+$B$425)))*$B427</f>
        <v>0</v>
      </c>
    </row>
    <row r="428" ht="13.5" customHeight="1">
      <c r="A428" s="69" t="s">
        <v>102</v>
      </c>
      <c r="B428" s="71"/>
      <c r="C428" s="72"/>
    </row>
    <row r="429" ht="13.5" customHeight="1">
      <c r="A429" s="36" t="s">
        <v>41</v>
      </c>
      <c r="B429" s="67"/>
      <c r="C429" s="38">
        <f>SUM(C422:C424)</f>
        <v>0</v>
      </c>
    </row>
    <row r="430" ht="12.75" customHeight="1">
      <c r="A430" s="169"/>
      <c r="B430" s="169"/>
      <c r="C430" s="169"/>
    </row>
    <row r="431" ht="12.75" customHeight="1">
      <c r="A431" s="169"/>
      <c r="B431" s="169"/>
      <c r="C431" s="169"/>
    </row>
    <row r="432" ht="13.5" customHeight="1">
      <c r="A432" s="73" t="s">
        <v>103</v>
      </c>
      <c r="B432" s="3"/>
      <c r="C432" s="74" t="s">
        <v>238</v>
      </c>
    </row>
    <row r="433" ht="13.5" customHeight="1">
      <c r="A433" s="75" t="s">
        <v>104</v>
      </c>
      <c r="B433" s="3"/>
      <c r="C433" s="44" t="s">
        <v>33</v>
      </c>
    </row>
    <row r="434" ht="13.5" customHeight="1">
      <c r="A434" s="76" t="s">
        <v>105</v>
      </c>
      <c r="B434" s="3"/>
      <c r="C434" s="46">
        <f>C355</f>
        <v>0</v>
      </c>
    </row>
    <row r="435" ht="13.5" customHeight="1">
      <c r="A435" s="76" t="s">
        <v>106</v>
      </c>
      <c r="B435" s="3"/>
      <c r="C435" s="46">
        <f>C383</f>
        <v>0</v>
      </c>
    </row>
    <row r="436" ht="13.5" customHeight="1">
      <c r="A436" s="76" t="s">
        <v>107</v>
      </c>
      <c r="B436" s="3"/>
      <c r="C436" s="46">
        <f>C393</f>
        <v>0</v>
      </c>
    </row>
    <row r="437" ht="13.5" customHeight="1">
      <c r="A437" s="76" t="s">
        <v>108</v>
      </c>
      <c r="B437" s="3"/>
      <c r="C437" s="46">
        <f>C410</f>
        <v>0</v>
      </c>
    </row>
    <row r="438" ht="13.5" customHeight="1">
      <c r="A438" s="76" t="s">
        <v>109</v>
      </c>
      <c r="B438" s="3"/>
      <c r="C438" s="46">
        <f>C418</f>
        <v>0</v>
      </c>
    </row>
    <row r="439" ht="13.5" customHeight="1">
      <c r="A439" s="77" t="s">
        <v>110</v>
      </c>
      <c r="B439" s="3"/>
      <c r="C439" s="78">
        <f>SUM(C434:C438)</f>
        <v>0</v>
      </c>
    </row>
    <row r="440" ht="13.5" customHeight="1">
      <c r="A440" s="76" t="s">
        <v>111</v>
      </c>
      <c r="B440" s="3"/>
      <c r="C440" s="46">
        <f>C429</f>
        <v>0</v>
      </c>
    </row>
    <row r="441" ht="13.5" customHeight="1">
      <c r="A441" s="170" t="s">
        <v>112</v>
      </c>
      <c r="B441" s="3"/>
      <c r="C441" s="171">
        <f>ROUND(C434+C435+C436+C437+C438+C440,2)</f>
        <v>0</v>
      </c>
    </row>
    <row r="442" ht="13.5" customHeight="1">
      <c r="A442" s="172"/>
    </row>
    <row r="443" ht="13.5" customHeight="1">
      <c r="A443" s="172"/>
      <c r="B443" s="173"/>
      <c r="C443" s="174"/>
    </row>
    <row r="444" ht="13.5" customHeight="1">
      <c r="A444" s="173"/>
      <c r="B444" s="173"/>
      <c r="C444" s="173"/>
      <c r="D444" s="173"/>
    </row>
    <row r="445" ht="13.5" customHeight="1">
      <c r="A445" s="159" t="s">
        <v>245</v>
      </c>
      <c r="B445" s="2"/>
      <c r="C445" s="3"/>
      <c r="D445" s="173"/>
    </row>
    <row r="446" ht="29.25" customHeight="1">
      <c r="A446" s="160"/>
      <c r="B446" s="160" t="s">
        <v>225</v>
      </c>
      <c r="C446" s="74" t="s">
        <v>226</v>
      </c>
    </row>
    <row r="447" ht="13.5" customHeight="1">
      <c r="A447" s="175"/>
      <c r="B447" s="175"/>
      <c r="C447" s="175"/>
    </row>
    <row r="448" ht="13.5" customHeight="1">
      <c r="A448" s="109" t="s">
        <v>246</v>
      </c>
      <c r="B448" s="162" t="s">
        <v>228</v>
      </c>
      <c r="C448" s="176">
        <v>4.0</v>
      </c>
    </row>
    <row r="449" ht="13.5" customHeight="1">
      <c r="A449" s="164" t="s">
        <v>247</v>
      </c>
      <c r="B449" s="165" t="s">
        <v>228</v>
      </c>
      <c r="C449" s="177">
        <v>2.0</v>
      </c>
    </row>
    <row r="450" ht="13.5" customHeight="1">
      <c r="A450" s="109" t="s">
        <v>229</v>
      </c>
      <c r="B450" s="162" t="s">
        <v>228</v>
      </c>
      <c r="C450" s="176">
        <v>3.0</v>
      </c>
    </row>
    <row r="451" ht="13.5" customHeight="1">
      <c r="A451" s="164" t="s">
        <v>248</v>
      </c>
      <c r="B451" s="165" t="s">
        <v>228</v>
      </c>
      <c r="C451" s="177">
        <v>1.0</v>
      </c>
    </row>
    <row r="452" ht="13.5" customHeight="1">
      <c r="A452" s="109" t="s">
        <v>249</v>
      </c>
      <c r="B452" s="162" t="s">
        <v>233</v>
      </c>
      <c r="C452" s="176">
        <v>5.0</v>
      </c>
    </row>
    <row r="453" ht="13.5" customHeight="1">
      <c r="A453" s="164" t="s">
        <v>250</v>
      </c>
      <c r="B453" s="165" t="s">
        <v>233</v>
      </c>
      <c r="C453" s="177">
        <v>2.0</v>
      </c>
    </row>
    <row r="454" ht="13.5" customHeight="1">
      <c r="A454" s="109" t="s">
        <v>251</v>
      </c>
      <c r="B454" s="162" t="s">
        <v>228</v>
      </c>
      <c r="C454" s="176">
        <v>1.0</v>
      </c>
    </row>
    <row r="455" ht="13.5" customHeight="1">
      <c r="A455" s="164" t="s">
        <v>252</v>
      </c>
      <c r="B455" s="165" t="s">
        <v>228</v>
      </c>
      <c r="C455" s="177">
        <v>1.0</v>
      </c>
    </row>
    <row r="456" ht="13.5" customHeight="1">
      <c r="A456" s="15"/>
      <c r="B456" s="15"/>
      <c r="C456" s="15"/>
    </row>
    <row r="457" ht="13.5" customHeight="1">
      <c r="A457" s="15"/>
      <c r="B457" s="15"/>
      <c r="C457" s="15"/>
    </row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</sheetData>
  <mergeCells count="125">
    <mergeCell ref="A140:E140"/>
    <mergeCell ref="A143:C143"/>
    <mergeCell ref="A146:E146"/>
    <mergeCell ref="A149:C149"/>
    <mergeCell ref="A152:E152"/>
    <mergeCell ref="A155:C155"/>
    <mergeCell ref="A158:D158"/>
    <mergeCell ref="A161:C161"/>
    <mergeCell ref="A164:D164"/>
    <mergeCell ref="A167:C167"/>
    <mergeCell ref="A170:E170"/>
    <mergeCell ref="A176:E176"/>
    <mergeCell ref="A193:C193"/>
    <mergeCell ref="A194:C194"/>
    <mergeCell ref="A196:C196"/>
    <mergeCell ref="A198:C198"/>
    <mergeCell ref="A202:E202"/>
    <mergeCell ref="A203:E203"/>
    <mergeCell ref="A206:E206"/>
    <mergeCell ref="A207:B207"/>
    <mergeCell ref="C207:E207"/>
    <mergeCell ref="A208:B208"/>
    <mergeCell ref="C208:E208"/>
    <mergeCell ref="A209:B209"/>
    <mergeCell ref="C209:E209"/>
    <mergeCell ref="A210:B210"/>
    <mergeCell ref="C210:E210"/>
    <mergeCell ref="C211:E211"/>
    <mergeCell ref="A229:C229"/>
    <mergeCell ref="A267:C267"/>
    <mergeCell ref="A284:C284"/>
    <mergeCell ref="A292:C292"/>
    <mergeCell ref="A302:C302"/>
    <mergeCell ref="A303:C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6:C316"/>
    <mergeCell ref="A318:C318"/>
    <mergeCell ref="A330:E330"/>
    <mergeCell ref="A331:E331"/>
    <mergeCell ref="A334:E334"/>
    <mergeCell ref="C339:E339"/>
    <mergeCell ref="C340:E340"/>
    <mergeCell ref="C341:E341"/>
    <mergeCell ref="C342:E342"/>
    <mergeCell ref="A335:B335"/>
    <mergeCell ref="C335:E335"/>
    <mergeCell ref="A336:B336"/>
    <mergeCell ref="C336:E336"/>
    <mergeCell ref="A337:B337"/>
    <mergeCell ref="C337:E337"/>
    <mergeCell ref="C338:E338"/>
    <mergeCell ref="A338:B338"/>
    <mergeCell ref="A339:B339"/>
    <mergeCell ref="A340:B340"/>
    <mergeCell ref="A341:B341"/>
    <mergeCell ref="A342:B342"/>
    <mergeCell ref="A357:C357"/>
    <mergeCell ref="A395:C395"/>
    <mergeCell ref="A437:B437"/>
    <mergeCell ref="A438:B438"/>
    <mergeCell ref="A439:B439"/>
    <mergeCell ref="A440:B440"/>
    <mergeCell ref="A441:B441"/>
    <mergeCell ref="A442:C442"/>
    <mergeCell ref="A445:C445"/>
    <mergeCell ref="A412:C412"/>
    <mergeCell ref="A420:C420"/>
    <mergeCell ref="A432:B432"/>
    <mergeCell ref="A433:B433"/>
    <mergeCell ref="A434:B434"/>
    <mergeCell ref="A435:B435"/>
    <mergeCell ref="A436:B436"/>
    <mergeCell ref="A1:E1"/>
    <mergeCell ref="A2:E2"/>
    <mergeCell ref="A5:E5"/>
    <mergeCell ref="A6:B6"/>
    <mergeCell ref="C6:E6"/>
    <mergeCell ref="A7:B7"/>
    <mergeCell ref="C7:E7"/>
    <mergeCell ref="C12:E12"/>
    <mergeCell ref="C13:E13"/>
    <mergeCell ref="A8:B8"/>
    <mergeCell ref="C8:E8"/>
    <mergeCell ref="A9:B9"/>
    <mergeCell ref="C9:E9"/>
    <mergeCell ref="A10:B10"/>
    <mergeCell ref="C10:E10"/>
    <mergeCell ref="C11:E11"/>
    <mergeCell ref="A11:B11"/>
    <mergeCell ref="A12:B12"/>
    <mergeCell ref="A13:B13"/>
    <mergeCell ref="A41:C41"/>
    <mergeCell ref="A79:C79"/>
    <mergeCell ref="A96:C96"/>
    <mergeCell ref="A104:C104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8:E128"/>
    <mergeCell ref="A131:C131"/>
    <mergeCell ref="A134:E134"/>
    <mergeCell ref="A137:C137"/>
    <mergeCell ref="A211:B211"/>
    <mergeCell ref="A212:B212"/>
    <mergeCell ref="C212:E212"/>
    <mergeCell ref="A213:B213"/>
    <mergeCell ref="C213:E213"/>
    <mergeCell ref="A214:B214"/>
    <mergeCell ref="C214:E214"/>
  </mergeCells>
  <printOptions/>
  <pageMargins bottom="0.75" footer="0.0" header="0.0" left="0.25" right="0.25" top="0.75"/>
  <pageSetup fitToHeight="0" paperSize="9" orientation="landscape"/>
  <headerFooter>
    <oddHeader>&amp;C&amp;A</oddHeader>
    <oddFooter>&amp;CPágina &amp;P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2.14"/>
    <col customWidth="1" min="2" max="2" width="26.57"/>
    <col customWidth="1" min="3" max="3" width="29.0"/>
    <col customWidth="1" min="4" max="4" width="17.14"/>
    <col customWidth="1" min="5" max="5" width="6.86"/>
    <col customWidth="1" min="6" max="7" width="11.71"/>
    <col customWidth="1" min="8" max="26" width="8.71"/>
  </cols>
  <sheetData>
    <row r="1">
      <c r="A1" s="1" t="s">
        <v>0</v>
      </c>
      <c r="B1" s="2"/>
      <c r="C1" s="2"/>
      <c r="D1" s="2"/>
      <c r="E1" s="3"/>
    </row>
    <row r="2">
      <c r="A2" s="4" t="s">
        <v>1</v>
      </c>
      <c r="B2" s="2"/>
      <c r="C2" s="2"/>
      <c r="D2" s="2"/>
      <c r="E2" s="3"/>
    </row>
    <row r="3" ht="12.75" customHeight="1"/>
    <row r="4" ht="12.75" customHeight="1"/>
    <row r="5" ht="13.5" customHeight="1">
      <c r="A5" s="5" t="s">
        <v>2</v>
      </c>
      <c r="B5" s="2"/>
      <c r="C5" s="2"/>
      <c r="D5" s="2"/>
      <c r="E5" s="3"/>
    </row>
    <row r="6" ht="13.5" customHeight="1">
      <c r="A6" s="6" t="s">
        <v>3</v>
      </c>
      <c r="B6" s="3"/>
      <c r="C6" s="7" t="s">
        <v>4</v>
      </c>
      <c r="D6" s="2"/>
      <c r="E6" s="3"/>
    </row>
    <row r="7" ht="13.5" customHeight="1">
      <c r="A7" s="8" t="s">
        <v>5</v>
      </c>
      <c r="B7" s="3"/>
      <c r="C7" s="9">
        <v>22.0</v>
      </c>
      <c r="D7" s="2"/>
      <c r="E7" s="3"/>
    </row>
    <row r="8" ht="13.5" customHeight="1">
      <c r="A8" s="6" t="s">
        <v>6</v>
      </c>
      <c r="B8" s="3"/>
      <c r="C8" s="7" t="s">
        <v>7</v>
      </c>
      <c r="D8" s="2"/>
      <c r="E8" s="3"/>
    </row>
    <row r="9" ht="13.5" customHeight="1">
      <c r="A9" s="8" t="s">
        <v>8</v>
      </c>
      <c r="B9" s="3"/>
      <c r="C9" s="119"/>
      <c r="D9" s="2"/>
      <c r="E9" s="3"/>
    </row>
    <row r="10" ht="15.75" customHeight="1">
      <c r="A10" s="6" t="s">
        <v>9</v>
      </c>
      <c r="B10" s="3"/>
      <c r="C10" s="7" t="s">
        <v>10</v>
      </c>
      <c r="D10" s="2"/>
      <c r="E10" s="3"/>
    </row>
    <row r="11" ht="13.5" customHeight="1">
      <c r="A11" s="8" t="s">
        <v>11</v>
      </c>
      <c r="B11" s="3"/>
      <c r="C11" s="11" t="s">
        <v>253</v>
      </c>
      <c r="D11" s="2"/>
      <c r="E11" s="3"/>
    </row>
    <row r="12" ht="14.25" customHeight="1">
      <c r="A12" s="6" t="s">
        <v>13</v>
      </c>
      <c r="B12" s="3"/>
      <c r="C12" s="12">
        <v>2.0</v>
      </c>
      <c r="D12" s="2"/>
      <c r="E12" s="3"/>
    </row>
    <row r="13" ht="13.5" customHeight="1">
      <c r="A13" s="8" t="s">
        <v>14</v>
      </c>
      <c r="B13" s="3"/>
      <c r="C13" s="13">
        <v>44197.0</v>
      </c>
      <c r="D13" s="2"/>
      <c r="E13" s="3"/>
    </row>
    <row r="14" ht="13.5" customHeight="1">
      <c r="A14" s="14"/>
      <c r="B14" s="14"/>
      <c r="C14" s="14"/>
      <c r="D14" s="14"/>
      <c r="E14" s="14"/>
    </row>
    <row r="15" ht="13.5" customHeight="1">
      <c r="A15" s="15"/>
      <c r="B15" s="15"/>
      <c r="C15" s="15"/>
      <c r="D15" s="15"/>
      <c r="E15" s="15"/>
    </row>
    <row r="16" ht="13.5" hidden="1" customHeight="1">
      <c r="A16" s="16" t="s">
        <v>15</v>
      </c>
      <c r="B16" s="17" t="s">
        <v>16</v>
      </c>
      <c r="C16" s="15"/>
      <c r="D16" s="15"/>
      <c r="E16" s="15"/>
    </row>
    <row r="17" ht="13.5" hidden="1" customHeight="1">
      <c r="A17" s="18" t="s">
        <v>17</v>
      </c>
      <c r="B17" s="19">
        <v>600.0</v>
      </c>
      <c r="C17" s="15"/>
      <c r="D17" s="15"/>
      <c r="E17" s="15"/>
    </row>
    <row r="18" ht="13.5" hidden="1" customHeight="1">
      <c r="A18" s="20" t="s">
        <v>18</v>
      </c>
      <c r="B18" s="21">
        <v>1125.0</v>
      </c>
      <c r="C18" s="15"/>
      <c r="D18" s="15"/>
      <c r="E18" s="15"/>
    </row>
    <row r="19" ht="13.5" hidden="1" customHeight="1">
      <c r="A19" s="20" t="s">
        <v>19</v>
      </c>
      <c r="B19" s="19">
        <v>750.0</v>
      </c>
      <c r="C19" s="15"/>
      <c r="D19" s="15"/>
      <c r="E19" s="15"/>
    </row>
    <row r="20" ht="13.5" hidden="1" customHeight="1">
      <c r="A20" s="20" t="s">
        <v>20</v>
      </c>
      <c r="B20" s="19">
        <v>150.0</v>
      </c>
      <c r="C20" s="15"/>
      <c r="D20" s="15"/>
      <c r="E20" s="15"/>
    </row>
    <row r="21" ht="13.5" hidden="1" customHeight="1">
      <c r="A21" s="20" t="s">
        <v>21</v>
      </c>
      <c r="B21" s="21">
        <v>1350.0</v>
      </c>
      <c r="C21" s="15"/>
      <c r="D21" s="15"/>
      <c r="E21" s="15"/>
    </row>
    <row r="22" ht="14.25" hidden="1" customHeight="1">
      <c r="A22" s="20" t="s">
        <v>22</v>
      </c>
      <c r="B22" s="21">
        <v>4500.0</v>
      </c>
      <c r="C22" s="15"/>
      <c r="D22" s="15"/>
      <c r="E22" s="15"/>
    </row>
    <row r="23" ht="13.5" hidden="1" customHeight="1">
      <c r="A23" s="20" t="s">
        <v>23</v>
      </c>
      <c r="B23" s="21">
        <v>75000.0</v>
      </c>
      <c r="C23" s="15"/>
      <c r="D23" s="15"/>
      <c r="E23" s="15"/>
    </row>
    <row r="24" ht="13.5" hidden="1" customHeight="1">
      <c r="A24" s="20" t="s">
        <v>24</v>
      </c>
      <c r="B24" s="19">
        <v>225.0</v>
      </c>
      <c r="C24" s="15"/>
      <c r="D24" s="15"/>
      <c r="E24" s="15"/>
    </row>
    <row r="25" ht="13.5" hidden="1" customHeight="1">
      <c r="A25" s="20" t="s">
        <v>25</v>
      </c>
      <c r="B25" s="22">
        <v>97.5</v>
      </c>
      <c r="C25" s="15"/>
      <c r="D25" s="15"/>
      <c r="E25" s="15"/>
    </row>
    <row r="26" ht="13.5" hidden="1" customHeight="1">
      <c r="A26" s="20" t="s">
        <v>26</v>
      </c>
      <c r="B26" s="22">
        <v>337.5</v>
      </c>
      <c r="C26" s="15"/>
      <c r="D26" s="15"/>
      <c r="E26" s="15"/>
    </row>
    <row r="27" ht="12.75" customHeight="1"/>
    <row r="28" ht="13.5" customHeight="1"/>
    <row r="29" ht="30.75" customHeight="1">
      <c r="A29" s="23" t="s">
        <v>27</v>
      </c>
      <c r="B29" s="24" t="s">
        <v>28</v>
      </c>
      <c r="C29" s="24" t="s">
        <v>29</v>
      </c>
    </row>
    <row r="30" ht="13.5" customHeight="1">
      <c r="A30" s="25" t="s">
        <v>30</v>
      </c>
      <c r="B30" s="25"/>
      <c r="C30" s="25"/>
    </row>
    <row r="31" ht="13.5" customHeight="1">
      <c r="A31" s="26" t="s">
        <v>31</v>
      </c>
      <c r="B31" s="27" t="s">
        <v>32</v>
      </c>
      <c r="C31" s="27" t="s">
        <v>33</v>
      </c>
    </row>
    <row r="32" ht="13.5" customHeight="1">
      <c r="A32" s="28" t="s">
        <v>34</v>
      </c>
      <c r="B32" s="29"/>
      <c r="C32" s="30" t="str">
        <f>C9</f>
        <v/>
      </c>
    </row>
    <row r="33" ht="13.5" customHeight="1">
      <c r="A33" s="28" t="s">
        <v>35</v>
      </c>
      <c r="B33" s="31"/>
      <c r="C33" s="32"/>
    </row>
    <row r="34" ht="13.5" customHeight="1">
      <c r="A34" s="28" t="s">
        <v>36</v>
      </c>
      <c r="B34" s="33">
        <v>0.2</v>
      </c>
      <c r="C34" s="30">
        <f>C32*B34</f>
        <v>0</v>
      </c>
    </row>
    <row r="35" ht="13.5" customHeight="1">
      <c r="A35" s="28" t="s">
        <v>37</v>
      </c>
      <c r="B35" s="34"/>
      <c r="C35" s="30"/>
    </row>
    <row r="36" ht="13.5" customHeight="1">
      <c r="A36" s="28" t="s">
        <v>38</v>
      </c>
      <c r="B36" s="34"/>
      <c r="C36" s="30"/>
    </row>
    <row r="37" ht="13.5" customHeight="1">
      <c r="A37" s="28" t="s">
        <v>39</v>
      </c>
      <c r="B37" s="34"/>
      <c r="C37" s="30"/>
    </row>
    <row r="38" ht="13.5" customHeight="1">
      <c r="A38" s="28" t="s">
        <v>40</v>
      </c>
      <c r="B38" s="35"/>
      <c r="C38" s="30"/>
    </row>
    <row r="39" ht="13.5" customHeight="1">
      <c r="A39" s="36" t="s">
        <v>41</v>
      </c>
      <c r="B39" s="37"/>
      <c r="C39" s="38">
        <f>SUM(C32:C38)</f>
        <v>0</v>
      </c>
    </row>
    <row r="40" ht="13.5" customHeight="1">
      <c r="A40" s="39"/>
      <c r="B40" s="40"/>
      <c r="C40" s="41"/>
    </row>
    <row r="41" ht="13.5" customHeight="1">
      <c r="A41" s="42" t="s">
        <v>42</v>
      </c>
      <c r="B41" s="2"/>
      <c r="C41" s="3"/>
    </row>
    <row r="42" ht="13.5" customHeight="1">
      <c r="A42" s="43" t="s">
        <v>43</v>
      </c>
      <c r="B42" s="44" t="s">
        <v>32</v>
      </c>
      <c r="C42" s="44" t="s">
        <v>33</v>
      </c>
    </row>
    <row r="43" ht="13.5" customHeight="1">
      <c r="A43" s="28" t="s">
        <v>44</v>
      </c>
      <c r="B43" s="45">
        <v>0.0833</v>
      </c>
      <c r="C43" s="46">
        <f t="shared" ref="C43:C44" si="1">$B43*C$39</f>
        <v>0</v>
      </c>
    </row>
    <row r="44" ht="13.5" customHeight="1">
      <c r="A44" s="28" t="s">
        <v>254</v>
      </c>
      <c r="B44" s="45">
        <v>0.1111</v>
      </c>
      <c r="C44" s="46">
        <f t="shared" si="1"/>
        <v>0</v>
      </c>
    </row>
    <row r="45" ht="13.5" customHeight="1">
      <c r="A45" s="36" t="s">
        <v>46</v>
      </c>
      <c r="B45" s="47">
        <f t="shared" ref="B45:C45" si="2">SUM(B43:B44)</f>
        <v>0.1944</v>
      </c>
      <c r="C45" s="38">
        <f t="shared" si="2"/>
        <v>0</v>
      </c>
    </row>
    <row r="46">
      <c r="A46" s="43" t="s">
        <v>255</v>
      </c>
      <c r="B46" s="44" t="s">
        <v>32</v>
      </c>
      <c r="C46" s="44" t="s">
        <v>33</v>
      </c>
    </row>
    <row r="47" ht="13.5" customHeight="1">
      <c r="A47" s="28" t="s">
        <v>48</v>
      </c>
      <c r="B47" s="45">
        <v>0.2</v>
      </c>
      <c r="C47" s="46">
        <f>B47*(C45+C39)</f>
        <v>0</v>
      </c>
    </row>
    <row r="48" ht="13.5" customHeight="1">
      <c r="A48" s="28" t="s">
        <v>49</v>
      </c>
      <c r="B48" s="45">
        <v>0.025</v>
      </c>
      <c r="C48" s="46">
        <f t="shared" ref="C48:C54" si="3">$B48*(C$39+C$45)</f>
        <v>0</v>
      </c>
    </row>
    <row r="49" ht="13.5" customHeight="1">
      <c r="A49" s="28" t="s">
        <v>256</v>
      </c>
      <c r="B49" s="45">
        <v>0.03</v>
      </c>
      <c r="C49" s="46">
        <f t="shared" si="3"/>
        <v>0</v>
      </c>
    </row>
    <row r="50" ht="13.5" customHeight="1">
      <c r="A50" s="28" t="s">
        <v>51</v>
      </c>
      <c r="B50" s="45">
        <v>0.015</v>
      </c>
      <c r="C50" s="46">
        <f t="shared" si="3"/>
        <v>0</v>
      </c>
    </row>
    <row r="51" ht="13.5" customHeight="1">
      <c r="A51" s="28" t="s">
        <v>52</v>
      </c>
      <c r="B51" s="45">
        <v>0.01</v>
      </c>
      <c r="C51" s="46">
        <f t="shared" si="3"/>
        <v>0</v>
      </c>
    </row>
    <row r="52" ht="13.5" customHeight="1">
      <c r="A52" s="28" t="s">
        <v>53</v>
      </c>
      <c r="B52" s="45">
        <v>0.006</v>
      </c>
      <c r="C52" s="46">
        <f t="shared" si="3"/>
        <v>0</v>
      </c>
    </row>
    <row r="53" ht="13.5" customHeight="1">
      <c r="A53" s="28" t="s">
        <v>54</v>
      </c>
      <c r="B53" s="45">
        <v>0.002</v>
      </c>
      <c r="C53" s="46">
        <f t="shared" si="3"/>
        <v>0</v>
      </c>
    </row>
    <row r="54" ht="15.0" customHeight="1">
      <c r="A54" s="28" t="s">
        <v>55</v>
      </c>
      <c r="B54" s="45">
        <v>0.08</v>
      </c>
      <c r="C54" s="46">
        <f t="shared" si="3"/>
        <v>0</v>
      </c>
    </row>
    <row r="55" ht="12.0" customHeight="1">
      <c r="A55" s="36" t="s">
        <v>46</v>
      </c>
      <c r="B55" s="47">
        <f t="shared" ref="B55:C55" si="4">SUM(B47:B54)</f>
        <v>0.368</v>
      </c>
      <c r="C55" s="38">
        <f t="shared" si="4"/>
        <v>0</v>
      </c>
    </row>
    <row r="56" ht="13.5" customHeight="1">
      <c r="A56" s="26" t="s">
        <v>56</v>
      </c>
      <c r="B56" s="44" t="s">
        <v>57</v>
      </c>
      <c r="C56" s="44" t="s">
        <v>33</v>
      </c>
    </row>
    <row r="57" ht="13.5" customHeight="1">
      <c r="A57" s="28" t="s">
        <v>58</v>
      </c>
      <c r="B57" s="48"/>
      <c r="C57" s="30">
        <f>(2*22*$B57)-(0.06*C32)</f>
        <v>0</v>
      </c>
    </row>
    <row r="58" ht="13.5" customHeight="1">
      <c r="A58" s="28" t="s">
        <v>59</v>
      </c>
      <c r="B58" s="48"/>
      <c r="C58" s="46" t="str">
        <f t="shared" ref="C58:C61" si="5">$B58</f>
        <v/>
      </c>
    </row>
    <row r="59" ht="13.5" customHeight="1">
      <c r="A59" s="50" t="s">
        <v>60</v>
      </c>
      <c r="B59" s="49"/>
      <c r="C59" s="46" t="str">
        <f t="shared" si="5"/>
        <v/>
      </c>
    </row>
    <row r="60" ht="14.25" customHeight="1">
      <c r="A60" s="28" t="s">
        <v>61</v>
      </c>
      <c r="B60" s="48"/>
      <c r="C60" s="46" t="str">
        <f t="shared" si="5"/>
        <v/>
      </c>
    </row>
    <row r="61" ht="13.5" customHeight="1">
      <c r="A61" s="28" t="s">
        <v>62</v>
      </c>
      <c r="B61" s="48"/>
      <c r="C61" s="46" t="str">
        <f t="shared" si="5"/>
        <v/>
      </c>
    </row>
    <row r="62" ht="13.5" customHeight="1">
      <c r="A62" s="36" t="s">
        <v>46</v>
      </c>
      <c r="B62" s="38"/>
      <c r="C62" s="38">
        <f>SUM(C57:C61)</f>
        <v>0</v>
      </c>
    </row>
    <row r="63" ht="13.5" customHeight="1">
      <c r="A63" s="43" t="s">
        <v>63</v>
      </c>
      <c r="B63" s="44" t="s">
        <v>32</v>
      </c>
      <c r="C63" s="44" t="s">
        <v>33</v>
      </c>
    </row>
    <row r="64" ht="13.5" customHeight="1">
      <c r="A64" s="51" t="s">
        <v>64</v>
      </c>
      <c r="B64" s="52">
        <f t="shared" ref="B64:C64" si="6">B45</f>
        <v>0.1944</v>
      </c>
      <c r="C64" s="46">
        <f t="shared" si="6"/>
        <v>0</v>
      </c>
    </row>
    <row r="65" ht="13.5" customHeight="1">
      <c r="A65" s="51" t="s">
        <v>65</v>
      </c>
      <c r="B65" s="52">
        <f t="shared" ref="B65:C65" si="7">B55</f>
        <v>0.368</v>
      </c>
      <c r="C65" s="46">
        <f t="shared" si="7"/>
        <v>0</v>
      </c>
    </row>
    <row r="66" ht="13.5" customHeight="1">
      <c r="A66" s="51" t="s">
        <v>56</v>
      </c>
      <c r="B66" s="52"/>
      <c r="C66" s="46">
        <f>C62</f>
        <v>0</v>
      </c>
    </row>
    <row r="67" ht="13.5" customHeight="1">
      <c r="A67" s="53" t="s">
        <v>162</v>
      </c>
      <c r="B67" s="37"/>
      <c r="C67" s="38">
        <f>SUM(C64:C66)</f>
        <v>0</v>
      </c>
    </row>
    <row r="68" ht="13.5" customHeight="1">
      <c r="A68" s="54"/>
      <c r="B68" s="41"/>
      <c r="C68" s="41"/>
    </row>
    <row r="69" ht="13.5" customHeight="1">
      <c r="A69" s="55" t="s">
        <v>67</v>
      </c>
      <c r="B69" s="25"/>
      <c r="C69" s="25"/>
    </row>
    <row r="70" ht="13.5" customHeight="1">
      <c r="A70" s="26" t="s">
        <v>68</v>
      </c>
      <c r="B70" s="44" t="s">
        <v>32</v>
      </c>
      <c r="C70" s="44" t="s">
        <v>33</v>
      </c>
    </row>
    <row r="71" ht="13.5" customHeight="1">
      <c r="A71" s="28" t="s">
        <v>69</v>
      </c>
      <c r="B71" s="45">
        <f>1/12*0.05</f>
        <v>0.004166666667</v>
      </c>
      <c r="C71" s="46">
        <f t="shared" ref="C71:C76" si="8">$B71*C$39</f>
        <v>0</v>
      </c>
    </row>
    <row r="72" ht="13.5" customHeight="1">
      <c r="A72" s="56" t="s">
        <v>70</v>
      </c>
      <c r="B72" s="45">
        <f>B54*B71</f>
        <v>0.0003333333333</v>
      </c>
      <c r="C72" s="46">
        <f t="shared" si="8"/>
        <v>0</v>
      </c>
    </row>
    <row r="73" ht="13.5" customHeight="1">
      <c r="A73" s="28" t="s">
        <v>257</v>
      </c>
      <c r="B73" s="57">
        <v>0.02</v>
      </c>
      <c r="C73" s="46">
        <f t="shared" si="8"/>
        <v>0</v>
      </c>
    </row>
    <row r="74" ht="13.5" customHeight="1">
      <c r="A74" s="28" t="s">
        <v>72</v>
      </c>
      <c r="B74" s="45">
        <f>1/30*7/12</f>
        <v>0.01944444444</v>
      </c>
      <c r="C74" s="46">
        <f t="shared" si="8"/>
        <v>0</v>
      </c>
    </row>
    <row r="75" ht="13.5" customHeight="1">
      <c r="A75" s="28" t="s">
        <v>73</v>
      </c>
      <c r="B75" s="45">
        <f>B55*B74</f>
        <v>0.007155555556</v>
      </c>
      <c r="C75" s="46">
        <f t="shared" si="8"/>
        <v>0</v>
      </c>
    </row>
    <row r="76" ht="13.5" customHeight="1">
      <c r="A76" s="28" t="s">
        <v>74</v>
      </c>
      <c r="B76" s="57">
        <v>0.02</v>
      </c>
      <c r="C76" s="46">
        <f t="shared" si="8"/>
        <v>0</v>
      </c>
    </row>
    <row r="77" ht="13.5" customHeight="1">
      <c r="A77" s="36" t="s">
        <v>41</v>
      </c>
      <c r="B77" s="37">
        <f t="shared" ref="B77:C77" si="9">SUM(B71:B76)</f>
        <v>0.0711</v>
      </c>
      <c r="C77" s="38">
        <f t="shared" si="9"/>
        <v>0</v>
      </c>
    </row>
    <row r="78" ht="13.5" customHeight="1">
      <c r="A78" s="54"/>
      <c r="B78" s="41"/>
      <c r="C78" s="41"/>
    </row>
    <row r="79" ht="13.5" customHeight="1">
      <c r="A79" s="42" t="s">
        <v>75</v>
      </c>
      <c r="B79" s="2"/>
      <c r="C79" s="3"/>
    </row>
    <row r="80" ht="13.5" customHeight="1">
      <c r="A80" s="26" t="s">
        <v>76</v>
      </c>
      <c r="B80" s="44" t="s">
        <v>32</v>
      </c>
      <c r="C80" s="44" t="s">
        <v>33</v>
      </c>
    </row>
    <row r="81" ht="13.5" customHeight="1">
      <c r="A81" s="58" t="s">
        <v>77</v>
      </c>
      <c r="B81" s="59">
        <v>0.00926</v>
      </c>
      <c r="C81" s="46">
        <f>$B81*(C$39+C67+C77)</f>
        <v>0</v>
      </c>
    </row>
    <row r="82" ht="13.5" customHeight="1">
      <c r="A82" s="58" t="s">
        <v>78</v>
      </c>
      <c r="B82" s="45">
        <v>0.0028</v>
      </c>
      <c r="C82" s="46">
        <f>$B82*(C$39+C67+C77)</f>
        <v>0</v>
      </c>
    </row>
    <row r="83" ht="13.5" customHeight="1">
      <c r="A83" s="58" t="s">
        <v>79</v>
      </c>
      <c r="B83" s="45">
        <v>4.0E-4</v>
      </c>
      <c r="C83" s="46">
        <f>$B83*(C$39+C67+C77)</f>
        <v>0</v>
      </c>
    </row>
    <row r="84" ht="13.5" customHeight="1">
      <c r="A84" s="58" t="s">
        <v>80</v>
      </c>
      <c r="B84" s="45">
        <v>0.0027</v>
      </c>
      <c r="C84" s="46">
        <f>$B84*(C$39+C67+C77)</f>
        <v>0</v>
      </c>
    </row>
    <row r="85" ht="14.25" customHeight="1">
      <c r="A85" s="58" t="s">
        <v>81</v>
      </c>
      <c r="B85" s="45">
        <v>9.0E-4</v>
      </c>
      <c r="C85" s="46">
        <f>$B85*(C$39+C67+C77)</f>
        <v>0</v>
      </c>
    </row>
    <row r="86" ht="13.5" customHeight="1">
      <c r="A86" s="58" t="s">
        <v>82</v>
      </c>
      <c r="B86" s="45">
        <v>0.0166</v>
      </c>
      <c r="C86" s="46">
        <f>$B86*(C$39+C67+C77)</f>
        <v>0</v>
      </c>
    </row>
    <row r="87" ht="13.5" customHeight="1">
      <c r="A87" s="36" t="s">
        <v>46</v>
      </c>
      <c r="B87" s="47">
        <f t="shared" ref="B87:C87" si="10">SUM(B81:B86)</f>
        <v>0.03266</v>
      </c>
      <c r="C87" s="38">
        <f t="shared" si="10"/>
        <v>0</v>
      </c>
    </row>
    <row r="88" ht="13.5" customHeight="1">
      <c r="A88" s="26" t="s">
        <v>83</v>
      </c>
      <c r="B88" s="60"/>
      <c r="C88" s="44" t="s">
        <v>33</v>
      </c>
    </row>
    <row r="89" ht="13.5" customHeight="1">
      <c r="A89" s="28" t="s">
        <v>84</v>
      </c>
      <c r="B89" s="45">
        <v>0.0</v>
      </c>
      <c r="C89" s="46">
        <f>$B89*C$39</f>
        <v>0</v>
      </c>
    </row>
    <row r="90" ht="13.5" customHeight="1">
      <c r="A90" s="36" t="s">
        <v>46</v>
      </c>
      <c r="B90" s="47">
        <f t="shared" ref="B90:C90" si="11">SUM(B89)</f>
        <v>0</v>
      </c>
      <c r="C90" s="38">
        <f t="shared" si="11"/>
        <v>0</v>
      </c>
    </row>
    <row r="91" ht="13.5" customHeight="1">
      <c r="A91" s="26" t="s">
        <v>85</v>
      </c>
      <c r="B91" s="44" t="s">
        <v>32</v>
      </c>
      <c r="C91" s="44" t="s">
        <v>33</v>
      </c>
    </row>
    <row r="92" ht="13.5" customHeight="1">
      <c r="A92" s="28" t="s">
        <v>86</v>
      </c>
      <c r="B92" s="45">
        <f t="shared" ref="B92:C92" si="12">B87</f>
        <v>0.03266</v>
      </c>
      <c r="C92" s="46">
        <f t="shared" si="12"/>
        <v>0</v>
      </c>
    </row>
    <row r="93" ht="13.5" customHeight="1">
      <c r="A93" s="28" t="s">
        <v>87</v>
      </c>
      <c r="B93" s="45">
        <f t="shared" ref="B93:C93" si="13">B90</f>
        <v>0</v>
      </c>
      <c r="C93" s="46">
        <f t="shared" si="13"/>
        <v>0</v>
      </c>
    </row>
    <row r="94" ht="13.5" customHeight="1">
      <c r="A94" s="36" t="s">
        <v>41</v>
      </c>
      <c r="B94" s="37"/>
      <c r="C94" s="38">
        <f>SUM(C92:C93)</f>
        <v>0</v>
      </c>
    </row>
    <row r="95" ht="13.5" customHeight="1">
      <c r="A95" s="54"/>
      <c r="B95" s="64"/>
      <c r="C95" s="41"/>
    </row>
    <row r="96" ht="13.5" customHeight="1">
      <c r="A96" s="42" t="s">
        <v>88</v>
      </c>
      <c r="B96" s="2"/>
      <c r="C96" s="3"/>
    </row>
    <row r="97" ht="15.0" customHeight="1">
      <c r="A97" s="26" t="s">
        <v>89</v>
      </c>
      <c r="B97" s="44" t="s">
        <v>57</v>
      </c>
      <c r="C97" s="44" t="s">
        <v>33</v>
      </c>
    </row>
    <row r="98" ht="15.0" customHeight="1">
      <c r="A98" s="28" t="s">
        <v>90</v>
      </c>
      <c r="B98" s="66">
        <f>'Materiais - Equipamentos - Unif'!$E$354</f>
        <v>0</v>
      </c>
      <c r="C98" s="30">
        <f t="shared" ref="C98:C100" si="14">B98</f>
        <v>0</v>
      </c>
    </row>
    <row r="99" ht="15.0" customHeight="1">
      <c r="A99" s="28" t="s">
        <v>91</v>
      </c>
      <c r="B99" s="66">
        <f>'Materiais - Equipamentos - Unif'!$E$350</f>
        <v>0</v>
      </c>
      <c r="C99" s="30">
        <f t="shared" si="14"/>
        <v>0</v>
      </c>
    </row>
    <row r="100" ht="15.0" customHeight="1">
      <c r="A100" s="28" t="s">
        <v>92</v>
      </c>
      <c r="B100" s="66">
        <f>'Materiais - Equipamentos - Unif'!$E$352</f>
        <v>0</v>
      </c>
      <c r="C100" s="30">
        <f t="shared" si="14"/>
        <v>0</v>
      </c>
    </row>
    <row r="101" ht="15.0" customHeight="1">
      <c r="A101" s="28" t="s">
        <v>93</v>
      </c>
      <c r="B101" s="66"/>
      <c r="C101" s="30">
        <v>0.0</v>
      </c>
    </row>
    <row r="102" ht="15.0" customHeight="1">
      <c r="A102" s="36" t="s">
        <v>41</v>
      </c>
      <c r="B102" s="67"/>
      <c r="C102" s="38">
        <f>SUM(C98:C101)</f>
        <v>0</v>
      </c>
    </row>
    <row r="103" ht="15.75" customHeight="1">
      <c r="A103" s="54"/>
      <c r="B103" s="64"/>
      <c r="C103" s="41"/>
    </row>
    <row r="104" ht="16.5" customHeight="1">
      <c r="A104" s="42" t="s">
        <v>94</v>
      </c>
      <c r="B104" s="2"/>
      <c r="C104" s="3"/>
    </row>
    <row r="105" ht="17.25" customHeight="1">
      <c r="A105" s="26" t="s">
        <v>95</v>
      </c>
      <c r="B105" s="44" t="s">
        <v>32</v>
      </c>
      <c r="C105" s="44" t="s">
        <v>33</v>
      </c>
    </row>
    <row r="106" ht="15.0" customHeight="1">
      <c r="A106" s="28" t="s">
        <v>96</v>
      </c>
      <c r="B106" s="68"/>
      <c r="C106" s="46">
        <f>$B106*(C39+C67+C77+C94+C102)</f>
        <v>0</v>
      </c>
    </row>
    <row r="107" ht="13.5" customHeight="1">
      <c r="A107" s="28" t="s">
        <v>97</v>
      </c>
      <c r="B107" s="68"/>
      <c r="C107" s="46">
        <f>$B107*(C39+C67+C77+C94+C102+C106)</f>
        <v>0</v>
      </c>
    </row>
    <row r="108">
      <c r="A108" s="28" t="s">
        <v>258</v>
      </c>
      <c r="B108" s="45">
        <f>SUM(B109:B112)</f>
        <v>0.1425</v>
      </c>
      <c r="C108" s="46">
        <f>((C39+C67+C77+C94+C102+C106+C107)/(1-($B$108)))*$B108</f>
        <v>0</v>
      </c>
    </row>
    <row r="109" ht="13.5" customHeight="1">
      <c r="A109" s="69" t="s">
        <v>99</v>
      </c>
      <c r="B109" s="45">
        <v>0.0925</v>
      </c>
      <c r="C109" s="70">
        <f>((C39+C67+C77+C94+C102+C106+C107)/(1-($B$109+$B$111)))*$B109</f>
        <v>0</v>
      </c>
    </row>
    <row r="110" ht="13.5" customHeight="1">
      <c r="A110" s="69" t="s">
        <v>100</v>
      </c>
      <c r="B110" s="45"/>
      <c r="C110" s="70"/>
    </row>
    <row r="111" ht="13.5" customHeight="1">
      <c r="A111" s="69" t="s">
        <v>101</v>
      </c>
      <c r="B111" s="45">
        <v>0.05</v>
      </c>
      <c r="C111" s="70">
        <f>((C39+C67+C77+C94+C102+C106+C107)/(1-($B$111+$B$109)))*$B111</f>
        <v>0</v>
      </c>
    </row>
    <row r="112" ht="13.5" customHeight="1">
      <c r="A112" s="69" t="s">
        <v>102</v>
      </c>
      <c r="B112" s="71"/>
      <c r="C112" s="72"/>
    </row>
    <row r="113" ht="13.5" customHeight="1">
      <c r="A113" s="36" t="s">
        <v>41</v>
      </c>
      <c r="B113" s="67"/>
      <c r="C113" s="38">
        <f>SUM(C106:C108)</f>
        <v>0</v>
      </c>
    </row>
    <row r="114" ht="13.5" customHeight="1">
      <c r="A114" s="15"/>
      <c r="B114" s="15"/>
      <c r="C114" s="15"/>
    </row>
    <row r="115" ht="13.5" customHeight="1">
      <c r="A115" s="15"/>
      <c r="B115" s="15"/>
      <c r="C115" s="15"/>
    </row>
    <row r="116" ht="13.5" customHeight="1">
      <c r="A116" s="73" t="s">
        <v>103</v>
      </c>
      <c r="B116" s="3"/>
      <c r="C116" s="74" t="s">
        <v>29</v>
      </c>
    </row>
    <row r="117" ht="13.5" customHeight="1">
      <c r="A117" s="75" t="s">
        <v>104</v>
      </c>
      <c r="B117" s="3"/>
      <c r="C117" s="44" t="s">
        <v>33</v>
      </c>
    </row>
    <row r="118" ht="13.5" customHeight="1">
      <c r="A118" s="76" t="s">
        <v>105</v>
      </c>
      <c r="B118" s="3"/>
      <c r="C118" s="46">
        <f>C39</f>
        <v>0</v>
      </c>
    </row>
    <row r="119" ht="13.5" customHeight="1">
      <c r="A119" s="76" t="s">
        <v>106</v>
      </c>
      <c r="B119" s="3"/>
      <c r="C119" s="46">
        <f>C67</f>
        <v>0</v>
      </c>
    </row>
    <row r="120" ht="13.5" customHeight="1">
      <c r="A120" s="76" t="s">
        <v>107</v>
      </c>
      <c r="B120" s="3"/>
      <c r="C120" s="46">
        <f>C77</f>
        <v>0</v>
      </c>
    </row>
    <row r="121" ht="13.5" customHeight="1">
      <c r="A121" s="76" t="s">
        <v>108</v>
      </c>
      <c r="B121" s="3"/>
      <c r="C121" s="46">
        <f>C94</f>
        <v>0</v>
      </c>
    </row>
    <row r="122" ht="13.5" customHeight="1">
      <c r="A122" s="76" t="s">
        <v>109</v>
      </c>
      <c r="B122" s="3"/>
      <c r="C122" s="46">
        <f>C102</f>
        <v>0</v>
      </c>
    </row>
    <row r="123" ht="13.5" customHeight="1">
      <c r="A123" s="77" t="s">
        <v>110</v>
      </c>
      <c r="B123" s="3"/>
      <c r="C123" s="78">
        <f>SUM(C118:C122)</f>
        <v>0</v>
      </c>
    </row>
    <row r="124" ht="13.5" customHeight="1">
      <c r="A124" s="76" t="s">
        <v>111</v>
      </c>
      <c r="B124" s="3"/>
      <c r="C124" s="46">
        <f>C113</f>
        <v>0</v>
      </c>
    </row>
    <row r="125" ht="13.5" customHeight="1">
      <c r="A125" s="79" t="s">
        <v>112</v>
      </c>
      <c r="B125" s="3"/>
      <c r="C125" s="80">
        <f>ROUND(C118+C119+C120+C121+C122+C124,2)</f>
        <v>0</v>
      </c>
    </row>
    <row r="126" ht="12.75" customHeight="1"/>
    <row r="127" ht="13.5" hidden="1" customHeight="1">
      <c r="A127" s="81"/>
      <c r="B127" s="81"/>
      <c r="C127" s="81"/>
      <c r="D127" s="81"/>
      <c r="E127" s="81"/>
      <c r="F127" s="81"/>
      <c r="G127" s="81"/>
    </row>
    <row r="128" ht="13.5" hidden="1" customHeight="1">
      <c r="A128" s="82" t="s">
        <v>113</v>
      </c>
      <c r="B128" s="83"/>
      <c r="C128" s="83"/>
      <c r="D128" s="83"/>
      <c r="E128" s="84"/>
      <c r="F128" s="81"/>
      <c r="G128" s="81"/>
    </row>
    <row r="129" ht="24.75" hidden="1" customHeight="1">
      <c r="A129" s="85" t="s">
        <v>114</v>
      </c>
      <c r="B129" s="86" t="s">
        <v>115</v>
      </c>
      <c r="C129" s="86" t="s">
        <v>116</v>
      </c>
      <c r="D129" s="86" t="s">
        <v>117</v>
      </c>
      <c r="E129" s="87"/>
      <c r="F129" s="87"/>
      <c r="G129" s="87"/>
    </row>
    <row r="130" ht="13.5" hidden="1" customHeight="1">
      <c r="A130" s="88" t="s">
        <v>118</v>
      </c>
      <c r="B130" s="89" t="s">
        <v>119</v>
      </c>
      <c r="C130" s="90">
        <f>C125</f>
        <v>0</v>
      </c>
      <c r="D130" s="91">
        <f>1/B17*C130</f>
        <v>0</v>
      </c>
      <c r="E130" s="87"/>
      <c r="F130" s="87"/>
      <c r="G130" s="87"/>
    </row>
    <row r="131" ht="13.5" hidden="1" customHeight="1">
      <c r="A131" s="92" t="s">
        <v>120</v>
      </c>
      <c r="B131" s="2"/>
      <c r="C131" s="3"/>
      <c r="D131" s="93">
        <f>ROUND(SUM(D130),2)</f>
        <v>0</v>
      </c>
      <c r="E131" s="87"/>
      <c r="F131" s="87"/>
      <c r="G131" s="87"/>
    </row>
    <row r="132" ht="13.5" hidden="1" customHeight="1">
      <c r="A132" s="87"/>
      <c r="B132" s="87"/>
      <c r="C132" s="87"/>
      <c r="D132" s="87"/>
      <c r="E132" s="87"/>
      <c r="F132" s="87"/>
      <c r="G132" s="87"/>
    </row>
    <row r="133" ht="13.5" hidden="1" customHeight="1">
      <c r="A133" s="87"/>
      <c r="B133" s="87"/>
      <c r="C133" s="87"/>
      <c r="D133" s="87"/>
      <c r="E133" s="87"/>
      <c r="F133" s="87"/>
      <c r="G133" s="87"/>
    </row>
    <row r="134" ht="13.5" hidden="1" customHeight="1">
      <c r="A134" s="139" t="s">
        <v>121</v>
      </c>
      <c r="B134" s="83"/>
      <c r="C134" s="83"/>
      <c r="D134" s="83"/>
      <c r="E134" s="84"/>
      <c r="F134" s="87"/>
      <c r="G134" s="87"/>
    </row>
    <row r="135" ht="35.25" hidden="1" customHeight="1">
      <c r="A135" s="85" t="s">
        <v>114</v>
      </c>
      <c r="B135" s="86" t="s">
        <v>115</v>
      </c>
      <c r="C135" s="86" t="s">
        <v>116</v>
      </c>
      <c r="D135" s="86" t="s">
        <v>122</v>
      </c>
      <c r="E135" s="87"/>
      <c r="F135" s="87"/>
      <c r="G135" s="87"/>
    </row>
    <row r="136" ht="13.5" hidden="1" customHeight="1">
      <c r="A136" s="88" t="s">
        <v>118</v>
      </c>
      <c r="B136" s="89" t="s">
        <v>119</v>
      </c>
      <c r="C136" s="90">
        <f>C125</f>
        <v>0</v>
      </c>
      <c r="D136" s="91">
        <f>(1/B18)*C136</f>
        <v>0</v>
      </c>
      <c r="E136" s="87"/>
      <c r="F136" s="87"/>
      <c r="G136" s="87"/>
    </row>
    <row r="137" ht="13.5" hidden="1" customHeight="1">
      <c r="A137" s="92" t="s">
        <v>120</v>
      </c>
      <c r="B137" s="2"/>
      <c r="C137" s="3"/>
      <c r="D137" s="93">
        <f>ROUND(SUM(D136),2)</f>
        <v>0</v>
      </c>
      <c r="E137" s="87"/>
      <c r="F137" s="87"/>
      <c r="G137" s="87"/>
    </row>
    <row r="138" ht="13.5" hidden="1" customHeight="1">
      <c r="A138" s="87"/>
      <c r="B138" s="87"/>
      <c r="C138" s="87"/>
      <c r="D138" s="87"/>
      <c r="E138" s="87"/>
      <c r="F138" s="87"/>
      <c r="G138" s="87"/>
    </row>
    <row r="139" ht="13.5" hidden="1" customHeight="1">
      <c r="A139" s="87"/>
      <c r="B139" s="87"/>
      <c r="C139" s="87"/>
      <c r="D139" s="87"/>
      <c r="E139" s="87"/>
      <c r="F139" s="87"/>
      <c r="G139" s="87"/>
    </row>
    <row r="140" ht="13.5" hidden="1" customHeight="1">
      <c r="A140" s="139" t="s">
        <v>123</v>
      </c>
      <c r="B140" s="83"/>
      <c r="C140" s="83"/>
      <c r="D140" s="83"/>
      <c r="E140" s="84"/>
      <c r="F140" s="87"/>
      <c r="G140" s="87"/>
    </row>
    <row r="141" ht="33.0" hidden="1" customHeight="1">
      <c r="A141" s="85" t="s">
        <v>114</v>
      </c>
      <c r="B141" s="86" t="s">
        <v>115</v>
      </c>
      <c r="C141" s="86" t="s">
        <v>116</v>
      </c>
      <c r="D141" s="86" t="s">
        <v>122</v>
      </c>
      <c r="E141" s="87"/>
      <c r="F141" s="87"/>
      <c r="G141" s="87"/>
    </row>
    <row r="142" ht="13.5" hidden="1" customHeight="1">
      <c r="A142" s="88" t="s">
        <v>118</v>
      </c>
      <c r="B142" s="89" t="s">
        <v>119</v>
      </c>
      <c r="C142" s="90">
        <f>C125</f>
        <v>0</v>
      </c>
      <c r="D142" s="91">
        <f>1/B19*C142</f>
        <v>0</v>
      </c>
      <c r="E142" s="87"/>
      <c r="F142" s="87"/>
      <c r="G142" s="87"/>
    </row>
    <row r="143" ht="13.5" hidden="1" customHeight="1">
      <c r="A143" s="92" t="s">
        <v>120</v>
      </c>
      <c r="B143" s="2"/>
      <c r="C143" s="3"/>
      <c r="D143" s="93">
        <f>ROUND(SUM(D142),2)</f>
        <v>0</v>
      </c>
      <c r="E143" s="87"/>
      <c r="F143" s="87"/>
      <c r="G143" s="87"/>
    </row>
    <row r="144" ht="13.5" hidden="1" customHeight="1">
      <c r="A144" s="87"/>
      <c r="B144" s="87"/>
      <c r="C144" s="87"/>
      <c r="D144" s="87"/>
      <c r="E144" s="87"/>
      <c r="F144" s="87"/>
      <c r="G144" s="87"/>
    </row>
    <row r="145" ht="13.5" hidden="1" customHeight="1">
      <c r="A145" s="87"/>
      <c r="B145" s="87"/>
      <c r="C145" s="87"/>
      <c r="D145" s="87"/>
      <c r="E145" s="87"/>
      <c r="F145" s="87"/>
      <c r="G145" s="87"/>
    </row>
    <row r="146" ht="13.5" hidden="1" customHeight="1">
      <c r="A146" s="139" t="s">
        <v>124</v>
      </c>
      <c r="B146" s="83"/>
      <c r="C146" s="83"/>
      <c r="D146" s="83"/>
      <c r="E146" s="84"/>
      <c r="F146" s="87"/>
      <c r="G146" s="87"/>
    </row>
    <row r="147" ht="33.0" hidden="1" customHeight="1">
      <c r="A147" s="85" t="s">
        <v>114</v>
      </c>
      <c r="B147" s="95" t="s">
        <v>115</v>
      </c>
      <c r="C147" s="86" t="s">
        <v>116</v>
      </c>
      <c r="D147" s="95" t="s">
        <v>122</v>
      </c>
      <c r="E147" s="87"/>
      <c r="F147" s="87"/>
      <c r="G147" s="87"/>
    </row>
    <row r="148" ht="13.5" hidden="1" customHeight="1">
      <c r="A148" s="88" t="s">
        <v>118</v>
      </c>
      <c r="B148" s="89" t="s">
        <v>119</v>
      </c>
      <c r="C148" s="96">
        <f>C125</f>
        <v>0</v>
      </c>
      <c r="D148" s="97">
        <f>1/B20*C148</f>
        <v>0</v>
      </c>
      <c r="E148" s="87"/>
      <c r="F148" s="87"/>
      <c r="G148" s="87"/>
    </row>
    <row r="149" ht="13.5" hidden="1" customHeight="1">
      <c r="A149" s="92" t="s">
        <v>120</v>
      </c>
      <c r="B149" s="2"/>
      <c r="C149" s="3"/>
      <c r="D149" s="98">
        <f>ROUND(SUM(D148),2)</f>
        <v>0</v>
      </c>
      <c r="E149" s="87"/>
      <c r="F149" s="87"/>
      <c r="G149" s="87"/>
    </row>
    <row r="150" ht="13.5" hidden="1" customHeight="1">
      <c r="A150" s="87"/>
      <c r="B150" s="87"/>
      <c r="C150" s="87"/>
      <c r="D150" s="87"/>
      <c r="E150" s="87"/>
      <c r="F150" s="87"/>
      <c r="G150" s="87"/>
    </row>
    <row r="151" ht="13.5" hidden="1" customHeight="1">
      <c r="A151" s="87"/>
      <c r="B151" s="87"/>
      <c r="C151" s="87"/>
      <c r="D151" s="87"/>
      <c r="E151" s="87"/>
      <c r="F151" s="87"/>
      <c r="G151" s="87"/>
    </row>
    <row r="152" ht="13.5" hidden="1" customHeight="1">
      <c r="A152" s="139" t="s">
        <v>125</v>
      </c>
      <c r="B152" s="83"/>
      <c r="C152" s="83"/>
      <c r="D152" s="83"/>
      <c r="E152" s="84"/>
      <c r="F152" s="87"/>
      <c r="G152" s="87"/>
    </row>
    <row r="153" ht="35.25" hidden="1" customHeight="1">
      <c r="A153" s="85" t="s">
        <v>114</v>
      </c>
      <c r="B153" s="86" t="s">
        <v>126</v>
      </c>
      <c r="C153" s="86" t="s">
        <v>116</v>
      </c>
      <c r="D153" s="86" t="s">
        <v>122</v>
      </c>
      <c r="E153" s="87"/>
      <c r="F153" s="87"/>
      <c r="G153" s="87"/>
    </row>
    <row r="154" ht="13.5" hidden="1" customHeight="1">
      <c r="A154" s="88" t="s">
        <v>118</v>
      </c>
      <c r="B154" s="89" t="s">
        <v>119</v>
      </c>
      <c r="C154" s="90">
        <f>C125</f>
        <v>0</v>
      </c>
      <c r="D154" s="91">
        <f>1/B21*C154</f>
        <v>0</v>
      </c>
      <c r="E154" s="87"/>
      <c r="F154" s="87"/>
      <c r="G154" s="87"/>
    </row>
    <row r="155" ht="13.5" hidden="1" customHeight="1">
      <c r="A155" s="92" t="s">
        <v>120</v>
      </c>
      <c r="B155" s="2"/>
      <c r="C155" s="3"/>
      <c r="D155" s="93">
        <f>ROUND(SUM(D154),2)</f>
        <v>0</v>
      </c>
      <c r="E155" s="87"/>
      <c r="F155" s="87"/>
      <c r="G155" s="87"/>
    </row>
    <row r="156" ht="13.5" hidden="1" customHeight="1">
      <c r="A156" s="99"/>
      <c r="B156" s="99"/>
      <c r="C156" s="99"/>
      <c r="D156" s="100"/>
      <c r="E156" s="87"/>
      <c r="F156" s="87"/>
      <c r="G156" s="87"/>
    </row>
    <row r="157" ht="13.5" hidden="1" customHeight="1">
      <c r="A157" s="99"/>
      <c r="B157" s="99"/>
      <c r="C157" s="99"/>
      <c r="D157" s="100"/>
      <c r="E157" s="87"/>
      <c r="F157" s="87"/>
      <c r="G157" s="87"/>
    </row>
    <row r="158" ht="13.5" hidden="1" customHeight="1">
      <c r="A158" s="139" t="s">
        <v>127</v>
      </c>
      <c r="B158" s="83"/>
      <c r="C158" s="83"/>
      <c r="D158" s="84"/>
      <c r="E158" s="87"/>
      <c r="F158" s="87"/>
      <c r="G158" s="87"/>
    </row>
    <row r="159" ht="33.75" hidden="1" customHeight="1">
      <c r="A159" s="85" t="s">
        <v>114</v>
      </c>
      <c r="B159" s="86" t="s">
        <v>126</v>
      </c>
      <c r="C159" s="86" t="s">
        <v>116</v>
      </c>
      <c r="D159" s="86" t="s">
        <v>122</v>
      </c>
      <c r="E159" s="87"/>
      <c r="F159" s="87"/>
      <c r="G159" s="87"/>
    </row>
    <row r="160" ht="13.5" hidden="1" customHeight="1">
      <c r="A160" s="88" t="s">
        <v>118</v>
      </c>
      <c r="B160" s="89" t="s">
        <v>119</v>
      </c>
      <c r="C160" s="90">
        <f>C125</f>
        <v>0</v>
      </c>
      <c r="D160" s="91">
        <f>1/B22*C160</f>
        <v>0</v>
      </c>
      <c r="E160" s="87"/>
      <c r="F160" s="87"/>
      <c r="G160" s="87"/>
    </row>
    <row r="161" ht="13.5" hidden="1" customHeight="1">
      <c r="A161" s="92" t="s">
        <v>120</v>
      </c>
      <c r="B161" s="2"/>
      <c r="C161" s="3"/>
      <c r="D161" s="93">
        <f>ROUND(SUM(D160),2)</f>
        <v>0</v>
      </c>
      <c r="E161" s="87"/>
      <c r="F161" s="87"/>
      <c r="G161" s="87"/>
    </row>
    <row r="162" ht="13.5" hidden="1" customHeight="1">
      <c r="A162" s="99"/>
      <c r="B162" s="99"/>
      <c r="C162" s="99"/>
      <c r="D162" s="100"/>
      <c r="E162" s="87"/>
      <c r="F162" s="87"/>
      <c r="G162" s="87"/>
    </row>
    <row r="163" ht="13.5" hidden="1" customHeight="1">
      <c r="A163" s="99"/>
      <c r="B163" s="99"/>
      <c r="C163" s="99"/>
      <c r="D163" s="100"/>
      <c r="E163" s="87"/>
      <c r="F163" s="87"/>
      <c r="G163" s="87"/>
    </row>
    <row r="164" ht="13.5" hidden="1" customHeight="1">
      <c r="A164" s="139" t="s">
        <v>128</v>
      </c>
      <c r="B164" s="83"/>
      <c r="C164" s="83"/>
      <c r="D164" s="84"/>
      <c r="E164" s="87"/>
      <c r="F164" s="87"/>
      <c r="G164" s="87"/>
    </row>
    <row r="165" ht="33.0" hidden="1" customHeight="1">
      <c r="A165" s="85" t="s">
        <v>114</v>
      </c>
      <c r="B165" s="86" t="s">
        <v>126</v>
      </c>
      <c r="C165" s="86" t="s">
        <v>116</v>
      </c>
      <c r="D165" s="86" t="s">
        <v>122</v>
      </c>
      <c r="E165" s="87"/>
      <c r="F165" s="87"/>
      <c r="G165" s="87"/>
    </row>
    <row r="166" ht="13.5" hidden="1" customHeight="1">
      <c r="A166" s="88" t="s">
        <v>118</v>
      </c>
      <c r="B166" s="89" t="s">
        <v>119</v>
      </c>
      <c r="C166" s="90">
        <f>C125</f>
        <v>0</v>
      </c>
      <c r="D166" s="91">
        <f>1/B23*C166</f>
        <v>0</v>
      </c>
      <c r="E166" s="87"/>
      <c r="F166" s="87"/>
      <c r="G166" s="87"/>
    </row>
    <row r="167" ht="13.5" hidden="1" customHeight="1">
      <c r="A167" s="92" t="s">
        <v>120</v>
      </c>
      <c r="B167" s="2"/>
      <c r="C167" s="3"/>
      <c r="D167" s="93">
        <f>ROUND(SUM(D166),2)</f>
        <v>0</v>
      </c>
      <c r="E167" s="87"/>
      <c r="F167" s="87"/>
      <c r="G167" s="87"/>
    </row>
    <row r="168" ht="13.5" hidden="1" customHeight="1">
      <c r="A168" s="87"/>
      <c r="B168" s="87"/>
      <c r="C168" s="87"/>
      <c r="D168" s="87"/>
      <c r="E168" s="87"/>
      <c r="F168" s="87"/>
      <c r="G168" s="87"/>
    </row>
    <row r="169" ht="13.5" hidden="1" customHeight="1">
      <c r="A169" s="87"/>
      <c r="B169" s="87"/>
      <c r="C169" s="87"/>
      <c r="D169" s="87"/>
      <c r="E169" s="87"/>
      <c r="F169" s="87"/>
      <c r="G169" s="87"/>
    </row>
    <row r="170" ht="13.5" hidden="1" customHeight="1">
      <c r="A170" s="139" t="s">
        <v>129</v>
      </c>
      <c r="B170" s="83"/>
      <c r="C170" s="83"/>
      <c r="D170" s="83"/>
      <c r="E170" s="84"/>
      <c r="F170" s="87"/>
      <c r="G170" s="87"/>
    </row>
    <row r="171" ht="36.0" hidden="1" customHeight="1">
      <c r="A171" s="85" t="s">
        <v>114</v>
      </c>
      <c r="B171" s="86" t="s">
        <v>126</v>
      </c>
      <c r="C171" s="86" t="s">
        <v>130</v>
      </c>
      <c r="D171" s="86" t="s">
        <v>131</v>
      </c>
      <c r="E171" s="86" t="s">
        <v>132</v>
      </c>
      <c r="F171" s="86" t="s">
        <v>133</v>
      </c>
      <c r="G171" s="86" t="s">
        <v>134</v>
      </c>
    </row>
    <row r="172" ht="13.5" hidden="1" customHeight="1">
      <c r="A172" s="88" t="s">
        <v>118</v>
      </c>
      <c r="B172" s="89" t="s">
        <v>119</v>
      </c>
      <c r="C172" s="101">
        <v>16.0</v>
      </c>
      <c r="D172" s="102" t="s">
        <v>135</v>
      </c>
      <c r="E172" s="103">
        <f>1/B24*C172*(1/188.76)</f>
        <v>0.0003767276495</v>
      </c>
      <c r="F172" s="104">
        <f>C125</f>
        <v>0</v>
      </c>
      <c r="G172" s="91">
        <f>E172*F172</f>
        <v>0</v>
      </c>
    </row>
    <row r="173" ht="13.5" hidden="1" customHeight="1">
      <c r="A173" s="105"/>
      <c r="B173" s="105"/>
      <c r="C173" s="105"/>
      <c r="D173" s="105"/>
      <c r="E173" s="105"/>
      <c r="F173" s="106" t="s">
        <v>120</v>
      </c>
      <c r="G173" s="93">
        <f>SUM(G172)</f>
        <v>0</v>
      </c>
    </row>
    <row r="174" ht="13.5" hidden="1" customHeight="1">
      <c r="A174" s="87"/>
      <c r="B174" s="87"/>
      <c r="C174" s="87"/>
      <c r="D174" s="87"/>
      <c r="E174" s="87"/>
      <c r="F174" s="87"/>
      <c r="G174" s="87"/>
    </row>
    <row r="175" ht="13.5" hidden="1" customHeight="1">
      <c r="A175" s="87"/>
      <c r="B175" s="87"/>
      <c r="C175" s="87"/>
      <c r="D175" s="87"/>
      <c r="E175" s="87"/>
      <c r="F175" s="87"/>
      <c r="G175" s="87"/>
    </row>
    <row r="176" ht="13.5" hidden="1" customHeight="1">
      <c r="A176" s="139" t="s">
        <v>136</v>
      </c>
      <c r="B176" s="83"/>
      <c r="C176" s="83"/>
      <c r="D176" s="83"/>
      <c r="E176" s="84"/>
      <c r="F176" s="140"/>
      <c r="G176" s="141"/>
    </row>
    <row r="177" ht="39.75" hidden="1" customHeight="1">
      <c r="A177" s="85" t="s">
        <v>114</v>
      </c>
      <c r="B177" s="86" t="s">
        <v>137</v>
      </c>
      <c r="C177" s="86" t="s">
        <v>138</v>
      </c>
      <c r="D177" s="86" t="s">
        <v>139</v>
      </c>
      <c r="E177" s="86" t="s">
        <v>140</v>
      </c>
      <c r="F177" s="86" t="s">
        <v>133</v>
      </c>
      <c r="G177" s="86" t="s">
        <v>134</v>
      </c>
    </row>
    <row r="178" ht="13.5" hidden="1" customHeight="1">
      <c r="A178" s="88" t="s">
        <v>118</v>
      </c>
      <c r="B178" s="89" t="s">
        <v>119</v>
      </c>
      <c r="C178" s="101">
        <v>16.0</v>
      </c>
      <c r="D178" s="102" t="s">
        <v>135</v>
      </c>
      <c r="E178" s="103">
        <f>1/B25*C178*(1/188.76)</f>
        <v>0.0008693714987</v>
      </c>
      <c r="F178" s="104">
        <f>C125</f>
        <v>0</v>
      </c>
      <c r="G178" s="91">
        <f>E178*F178</f>
        <v>0</v>
      </c>
    </row>
    <row r="179" ht="13.5" hidden="1" customHeight="1">
      <c r="A179" s="105"/>
      <c r="B179" s="105"/>
      <c r="C179" s="105"/>
      <c r="D179" s="105"/>
      <c r="E179" s="105"/>
      <c r="F179" s="106" t="s">
        <v>120</v>
      </c>
      <c r="G179" s="93">
        <f>SUM(G178)</f>
        <v>0</v>
      </c>
    </row>
    <row r="180" ht="12.75" customHeight="1"/>
    <row r="181" ht="12.75" customHeight="1"/>
    <row r="182" ht="12.75" customHeight="1"/>
    <row r="183" ht="28.5" hidden="1" customHeight="1">
      <c r="A183" s="107" t="s">
        <v>141</v>
      </c>
      <c r="B183" s="108" t="s">
        <v>142</v>
      </c>
      <c r="C183" s="108" t="s">
        <v>143</v>
      </c>
      <c r="D183" s="108" t="s">
        <v>144</v>
      </c>
    </row>
    <row r="184" ht="13.5" hidden="1" customHeight="1">
      <c r="A184" s="109" t="s">
        <v>145</v>
      </c>
      <c r="B184" s="110">
        <f>D131</f>
        <v>0</v>
      </c>
      <c r="C184" s="110" t="str">
        <f>'Produtividade Região Norte'!$B$17</f>
        <v>#REF!</v>
      </c>
      <c r="D184" s="111" t="str">
        <f t="shared" ref="D184:D192" si="15">B184*C184</f>
        <v>#REF!</v>
      </c>
    </row>
    <row r="185" ht="13.5" hidden="1" customHeight="1">
      <c r="A185" s="109" t="s">
        <v>146</v>
      </c>
      <c r="B185" s="110">
        <f>D137</f>
        <v>0</v>
      </c>
      <c r="C185" s="110" t="str">
        <f>'Produtividade Região Norte'!$C$17</f>
        <v>#REF!</v>
      </c>
      <c r="D185" s="111" t="str">
        <f t="shared" si="15"/>
        <v>#REF!</v>
      </c>
    </row>
    <row r="186" ht="13.5" hidden="1" customHeight="1">
      <c r="A186" s="109" t="s">
        <v>147</v>
      </c>
      <c r="B186" s="110">
        <f>D143</f>
        <v>0</v>
      </c>
      <c r="C186" s="110" t="str">
        <f>'Produtividade Região Norte'!$D$17</f>
        <v>#REF!</v>
      </c>
      <c r="D186" s="111" t="str">
        <f t="shared" si="15"/>
        <v>#REF!</v>
      </c>
    </row>
    <row r="187" ht="13.5" hidden="1" customHeight="1">
      <c r="A187" s="109" t="s">
        <v>148</v>
      </c>
      <c r="B187" s="110">
        <f>D149</f>
        <v>0</v>
      </c>
      <c r="C187" s="110" t="str">
        <f>'Produtividade Região Norte'!$E$17</f>
        <v>#REF!</v>
      </c>
      <c r="D187" s="111" t="str">
        <f t="shared" si="15"/>
        <v>#REF!</v>
      </c>
    </row>
    <row r="188" ht="13.5" hidden="1" customHeight="1">
      <c r="A188" s="109" t="s">
        <v>149</v>
      </c>
      <c r="B188" s="110">
        <f>D155</f>
        <v>0</v>
      </c>
      <c r="C188" s="110" t="str">
        <f>'Produtividade Região Norte'!$G$17</f>
        <v>#REF!</v>
      </c>
      <c r="D188" s="111" t="str">
        <f t="shared" si="15"/>
        <v>#REF!</v>
      </c>
    </row>
    <row r="189" ht="13.5" hidden="1" customHeight="1">
      <c r="A189" s="109" t="s">
        <v>150</v>
      </c>
      <c r="B189" s="110">
        <f>D161</f>
        <v>0</v>
      </c>
      <c r="C189" s="110" t="str">
        <f>'Produtividade Região Norte'!$H$17</f>
        <v>#REF!</v>
      </c>
      <c r="D189" s="111" t="str">
        <f t="shared" si="15"/>
        <v>#REF!</v>
      </c>
    </row>
    <row r="190" ht="13.5" hidden="1" customHeight="1">
      <c r="A190" s="109" t="s">
        <v>151</v>
      </c>
      <c r="B190" s="110">
        <f>D167</f>
        <v>0</v>
      </c>
      <c r="C190" s="142" t="str">
        <f>'Produtividade Região Norte'!$I$17</f>
        <v>#REF!</v>
      </c>
      <c r="D190" s="111" t="str">
        <f t="shared" si="15"/>
        <v>#REF!</v>
      </c>
    </row>
    <row r="191" ht="13.5" hidden="1" customHeight="1">
      <c r="A191" s="109" t="s">
        <v>152</v>
      </c>
      <c r="B191" s="110">
        <f>G173</f>
        <v>0</v>
      </c>
      <c r="C191" s="110" t="str">
        <f>'Produtividade Região Norte'!$J$17</f>
        <v>#REF!</v>
      </c>
      <c r="D191" s="111" t="str">
        <f t="shared" si="15"/>
        <v>#REF!</v>
      </c>
    </row>
    <row r="192" ht="13.5" hidden="1" customHeight="1">
      <c r="A192" s="109" t="s">
        <v>153</v>
      </c>
      <c r="B192" s="110">
        <f>G178</f>
        <v>0</v>
      </c>
      <c r="C192" s="110" t="str">
        <f>'Produtividade Região Norte'!$K$17</f>
        <v>#REF!</v>
      </c>
      <c r="D192" s="111" t="str">
        <f t="shared" si="15"/>
        <v>#REF!</v>
      </c>
    </row>
    <row r="193" ht="13.5" hidden="1" customHeight="1">
      <c r="A193" s="112" t="s">
        <v>154</v>
      </c>
      <c r="B193" s="2"/>
      <c r="C193" s="3"/>
      <c r="D193" s="113" t="str">
        <f>ROUND(SUM(D184:D192),2)</f>
        <v>#REF!</v>
      </c>
    </row>
    <row r="194" ht="13.5" hidden="1" customHeight="1">
      <c r="A194" s="114" t="s">
        <v>155</v>
      </c>
      <c r="B194" s="2"/>
      <c r="C194" s="3"/>
      <c r="D194" s="115" t="str">
        <f>D193*12</f>
        <v>#REF!</v>
      </c>
    </row>
    <row r="195" ht="13.5" hidden="1" customHeight="1">
      <c r="A195" s="15"/>
      <c r="B195" s="15"/>
      <c r="C195" s="15"/>
      <c r="D195" s="15"/>
    </row>
    <row r="196" ht="13.5" hidden="1" customHeight="1">
      <c r="A196" s="73" t="s">
        <v>156</v>
      </c>
      <c r="B196" s="2"/>
      <c r="C196" s="3"/>
      <c r="D196" s="116" t="str">
        <f>D193/C125</f>
        <v>#REF!</v>
      </c>
    </row>
    <row r="197" ht="13.5" hidden="1" customHeight="1">
      <c r="A197" s="15"/>
      <c r="B197" s="15"/>
      <c r="C197" s="15"/>
      <c r="D197" s="15"/>
    </row>
    <row r="198" ht="13.5" hidden="1" customHeight="1">
      <c r="A198" s="117" t="s">
        <v>157</v>
      </c>
      <c r="B198" s="2"/>
      <c r="C198" s="3"/>
      <c r="D198" s="118">
        <v>2.0</v>
      </c>
    </row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</sheetData>
  <mergeCells count="53">
    <mergeCell ref="A140:E140"/>
    <mergeCell ref="A143:C143"/>
    <mergeCell ref="A146:E146"/>
    <mergeCell ref="A149:C149"/>
    <mergeCell ref="A152:E152"/>
    <mergeCell ref="A155:C155"/>
    <mergeCell ref="A158:D158"/>
    <mergeCell ref="A161:C161"/>
    <mergeCell ref="A164:D164"/>
    <mergeCell ref="A167:C167"/>
    <mergeCell ref="A170:E170"/>
    <mergeCell ref="A176:E176"/>
    <mergeCell ref="A193:C193"/>
    <mergeCell ref="A194:C194"/>
    <mergeCell ref="A1:E1"/>
    <mergeCell ref="A2:E2"/>
    <mergeCell ref="A5:E5"/>
    <mergeCell ref="A6:B6"/>
    <mergeCell ref="C6:E6"/>
    <mergeCell ref="A7:B7"/>
    <mergeCell ref="C7:E7"/>
    <mergeCell ref="C12:E12"/>
    <mergeCell ref="C13:E13"/>
    <mergeCell ref="A8:B8"/>
    <mergeCell ref="C8:E8"/>
    <mergeCell ref="A9:B9"/>
    <mergeCell ref="C9:E9"/>
    <mergeCell ref="A10:B10"/>
    <mergeCell ref="C10:E10"/>
    <mergeCell ref="C11:E11"/>
    <mergeCell ref="A11:B11"/>
    <mergeCell ref="A12:B12"/>
    <mergeCell ref="A13:B13"/>
    <mergeCell ref="A41:C41"/>
    <mergeCell ref="A79:C79"/>
    <mergeCell ref="A96:C96"/>
    <mergeCell ref="A104:C104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8:E128"/>
    <mergeCell ref="A131:C131"/>
    <mergeCell ref="A134:E134"/>
    <mergeCell ref="A137:C137"/>
    <mergeCell ref="A196:C196"/>
    <mergeCell ref="A198:C198"/>
  </mergeCells>
  <printOptions/>
  <pageMargins bottom="0.75" footer="0.0" header="0.0" left="0.25" right="0.25" top="0.75"/>
  <pageSetup fitToHeight="0" paperSize="9" orientation="landscape"/>
  <headerFooter>
    <oddHeader>&amp;C&amp;A</oddHeader>
    <oddFooter>&amp;CPágina &amp;P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2.14"/>
    <col customWidth="1" min="2" max="2" width="26.57"/>
    <col customWidth="1" min="3" max="3" width="29.0"/>
    <col customWidth="1" min="4" max="4" width="17.14"/>
    <col customWidth="1" min="5" max="5" width="8.14"/>
    <col customWidth="1" min="6" max="7" width="11.71"/>
    <col customWidth="1" min="8" max="26" width="8.71"/>
  </cols>
  <sheetData>
    <row r="1">
      <c r="A1" s="1" t="s">
        <v>0</v>
      </c>
      <c r="B1" s="2"/>
      <c r="C1" s="2"/>
      <c r="D1" s="2"/>
      <c r="E1" s="3"/>
    </row>
    <row r="2">
      <c r="A2" s="4" t="s">
        <v>1</v>
      </c>
      <c r="B2" s="2"/>
      <c r="C2" s="2"/>
      <c r="D2" s="2"/>
      <c r="E2" s="3"/>
    </row>
    <row r="3" ht="12.75" customHeight="1"/>
    <row r="4" ht="12.75" customHeight="1"/>
    <row r="5" ht="13.5" customHeight="1">
      <c r="A5" s="5" t="s">
        <v>2</v>
      </c>
      <c r="B5" s="2"/>
      <c r="C5" s="2"/>
      <c r="D5" s="2"/>
      <c r="E5" s="3"/>
    </row>
    <row r="6" ht="13.5" customHeight="1">
      <c r="A6" s="6" t="s">
        <v>3</v>
      </c>
      <c r="B6" s="3"/>
      <c r="C6" s="7" t="s">
        <v>4</v>
      </c>
      <c r="D6" s="2"/>
      <c r="E6" s="3"/>
    </row>
    <row r="7" ht="13.5" customHeight="1">
      <c r="A7" s="8" t="s">
        <v>5</v>
      </c>
      <c r="B7" s="3"/>
      <c r="C7" s="9">
        <v>22.0</v>
      </c>
      <c r="D7" s="2"/>
      <c r="E7" s="3"/>
    </row>
    <row r="8" ht="13.5" customHeight="1">
      <c r="A8" s="6" t="s">
        <v>6</v>
      </c>
      <c r="B8" s="3"/>
      <c r="C8" s="7" t="s">
        <v>7</v>
      </c>
      <c r="D8" s="2"/>
      <c r="E8" s="3"/>
    </row>
    <row r="9" ht="13.5" customHeight="1">
      <c r="A9" s="8" t="s">
        <v>8</v>
      </c>
      <c r="B9" s="3"/>
      <c r="C9" s="119"/>
      <c r="D9" s="2"/>
      <c r="E9" s="3"/>
    </row>
    <row r="10" ht="15.75" customHeight="1">
      <c r="A10" s="6" t="s">
        <v>9</v>
      </c>
      <c r="B10" s="3"/>
      <c r="C10" s="7" t="s">
        <v>10</v>
      </c>
      <c r="D10" s="2"/>
      <c r="E10" s="3"/>
    </row>
    <row r="11" ht="13.5" customHeight="1">
      <c r="A11" s="8" t="s">
        <v>11</v>
      </c>
      <c r="B11" s="3"/>
      <c r="C11" s="11" t="s">
        <v>259</v>
      </c>
      <c r="D11" s="2"/>
      <c r="E11" s="3"/>
    </row>
    <row r="12" ht="14.25" customHeight="1">
      <c r="A12" s="6" t="s">
        <v>13</v>
      </c>
      <c r="B12" s="3"/>
      <c r="C12" s="12">
        <v>1.0</v>
      </c>
      <c r="D12" s="2"/>
      <c r="E12" s="3"/>
    </row>
    <row r="13" ht="13.5" customHeight="1">
      <c r="A13" s="8" t="s">
        <v>14</v>
      </c>
      <c r="B13" s="3"/>
      <c r="C13" s="13">
        <v>44197.0</v>
      </c>
      <c r="D13" s="2"/>
      <c r="E13" s="3"/>
    </row>
    <row r="14" ht="13.5" customHeight="1">
      <c r="A14" s="14"/>
      <c r="B14" s="14"/>
      <c r="C14" s="14"/>
      <c r="D14" s="14"/>
      <c r="E14" s="14"/>
    </row>
    <row r="15" ht="13.5" customHeight="1">
      <c r="A15" s="15"/>
      <c r="B15" s="15"/>
      <c r="C15" s="15"/>
      <c r="D15" s="15"/>
      <c r="E15" s="15"/>
    </row>
    <row r="16" ht="13.5" hidden="1" customHeight="1">
      <c r="A16" s="16" t="s">
        <v>15</v>
      </c>
      <c r="B16" s="17" t="s">
        <v>16</v>
      </c>
      <c r="C16" s="15"/>
      <c r="D16" s="15"/>
      <c r="E16" s="15"/>
    </row>
    <row r="17" ht="13.5" hidden="1" customHeight="1">
      <c r="A17" s="18" t="s">
        <v>17</v>
      </c>
      <c r="B17" s="19">
        <v>600.0</v>
      </c>
      <c r="C17" s="15"/>
      <c r="D17" s="15"/>
      <c r="E17" s="15"/>
    </row>
    <row r="18" ht="13.5" hidden="1" customHeight="1">
      <c r="A18" s="20" t="s">
        <v>18</v>
      </c>
      <c r="B18" s="21">
        <v>1125.0</v>
      </c>
      <c r="C18" s="15"/>
      <c r="D18" s="15"/>
      <c r="E18" s="15"/>
    </row>
    <row r="19" ht="13.5" hidden="1" customHeight="1">
      <c r="A19" s="20" t="s">
        <v>19</v>
      </c>
      <c r="B19" s="19">
        <v>750.0</v>
      </c>
      <c r="C19" s="15"/>
      <c r="D19" s="15"/>
      <c r="E19" s="15"/>
    </row>
    <row r="20" ht="13.5" hidden="1" customHeight="1">
      <c r="A20" s="20" t="s">
        <v>20</v>
      </c>
      <c r="B20" s="19">
        <v>150.0</v>
      </c>
      <c r="C20" s="15"/>
      <c r="D20" s="15"/>
      <c r="E20" s="15"/>
    </row>
    <row r="21" ht="13.5" hidden="1" customHeight="1">
      <c r="A21" s="20" t="s">
        <v>21</v>
      </c>
      <c r="B21" s="21">
        <v>1350.0</v>
      </c>
      <c r="C21" s="15"/>
      <c r="D21" s="15"/>
      <c r="E21" s="15"/>
    </row>
    <row r="22" ht="14.25" hidden="1" customHeight="1">
      <c r="A22" s="20" t="s">
        <v>22</v>
      </c>
      <c r="B22" s="21">
        <v>4500.0</v>
      </c>
      <c r="C22" s="15"/>
      <c r="D22" s="15"/>
      <c r="E22" s="15"/>
    </row>
    <row r="23" ht="13.5" hidden="1" customHeight="1">
      <c r="A23" s="20" t="s">
        <v>23</v>
      </c>
      <c r="B23" s="21">
        <v>75000.0</v>
      </c>
      <c r="C23" s="15"/>
      <c r="D23" s="15"/>
      <c r="E23" s="15"/>
    </row>
    <row r="24" ht="13.5" hidden="1" customHeight="1">
      <c r="A24" s="20" t="s">
        <v>24</v>
      </c>
      <c r="B24" s="19">
        <v>225.0</v>
      </c>
      <c r="C24" s="15"/>
      <c r="D24" s="15"/>
      <c r="E24" s="15"/>
    </row>
    <row r="25" ht="13.5" hidden="1" customHeight="1">
      <c r="A25" s="20" t="s">
        <v>25</v>
      </c>
      <c r="B25" s="22">
        <v>97.5</v>
      </c>
      <c r="C25" s="15"/>
      <c r="D25" s="15"/>
      <c r="E25" s="15"/>
    </row>
    <row r="26" ht="13.5" hidden="1" customHeight="1">
      <c r="A26" s="20" t="s">
        <v>26</v>
      </c>
      <c r="B26" s="22">
        <v>337.5</v>
      </c>
      <c r="C26" s="15"/>
      <c r="D26" s="15"/>
      <c r="E26" s="15"/>
    </row>
    <row r="27" ht="12.75" customHeight="1"/>
    <row r="28" ht="13.5" customHeight="1"/>
    <row r="29" ht="30.75" customHeight="1">
      <c r="A29" s="23" t="s">
        <v>27</v>
      </c>
      <c r="B29" s="24" t="s">
        <v>28</v>
      </c>
      <c r="C29" s="24" t="s">
        <v>29</v>
      </c>
    </row>
    <row r="30" ht="13.5" customHeight="1">
      <c r="A30" s="25" t="s">
        <v>30</v>
      </c>
      <c r="B30" s="25"/>
      <c r="C30" s="25"/>
    </row>
    <row r="31" ht="13.5" customHeight="1">
      <c r="A31" s="26" t="s">
        <v>31</v>
      </c>
      <c r="B31" s="27" t="s">
        <v>32</v>
      </c>
      <c r="C31" s="27" t="s">
        <v>33</v>
      </c>
    </row>
    <row r="32" ht="13.5" customHeight="1">
      <c r="A32" s="28" t="s">
        <v>34</v>
      </c>
      <c r="B32" s="29"/>
      <c r="C32" s="30" t="str">
        <f>C9</f>
        <v/>
      </c>
    </row>
    <row r="33" ht="13.5" customHeight="1">
      <c r="A33" s="28" t="s">
        <v>35</v>
      </c>
      <c r="B33" s="31"/>
      <c r="C33" s="32"/>
    </row>
    <row r="34" ht="13.5" customHeight="1">
      <c r="A34" s="28" t="s">
        <v>36</v>
      </c>
      <c r="B34" s="33">
        <v>0.2</v>
      </c>
      <c r="C34" s="30">
        <f>C32*B34</f>
        <v>0</v>
      </c>
    </row>
    <row r="35" ht="13.5" customHeight="1">
      <c r="A35" s="28" t="s">
        <v>37</v>
      </c>
      <c r="B35" s="34"/>
      <c r="C35" s="30"/>
    </row>
    <row r="36" ht="13.5" customHeight="1">
      <c r="A36" s="28" t="s">
        <v>38</v>
      </c>
      <c r="B36" s="34"/>
      <c r="C36" s="30"/>
    </row>
    <row r="37" ht="13.5" customHeight="1">
      <c r="A37" s="28" t="s">
        <v>39</v>
      </c>
      <c r="B37" s="34"/>
      <c r="C37" s="30"/>
    </row>
    <row r="38" ht="13.5" customHeight="1">
      <c r="A38" s="28" t="s">
        <v>40</v>
      </c>
      <c r="B38" s="35"/>
      <c r="C38" s="30"/>
    </row>
    <row r="39" ht="13.5" customHeight="1">
      <c r="A39" s="36" t="s">
        <v>41</v>
      </c>
      <c r="B39" s="37"/>
      <c r="C39" s="38">
        <f>SUM(C32:C38)</f>
        <v>0</v>
      </c>
    </row>
    <row r="40" ht="13.5" customHeight="1">
      <c r="A40" s="39"/>
      <c r="B40" s="40"/>
      <c r="C40" s="41"/>
    </row>
    <row r="41" ht="13.5" customHeight="1">
      <c r="A41" s="42" t="s">
        <v>42</v>
      </c>
      <c r="B41" s="2"/>
      <c r="C41" s="3"/>
    </row>
    <row r="42" ht="13.5" customHeight="1">
      <c r="A42" s="43" t="s">
        <v>43</v>
      </c>
      <c r="B42" s="44" t="s">
        <v>32</v>
      </c>
      <c r="C42" s="44" t="s">
        <v>33</v>
      </c>
    </row>
    <row r="43" ht="13.5" customHeight="1">
      <c r="A43" s="28" t="s">
        <v>44</v>
      </c>
      <c r="B43" s="45">
        <v>0.0833</v>
      </c>
      <c r="C43" s="46">
        <f t="shared" ref="C43:C44" si="1">$B43*C$39</f>
        <v>0</v>
      </c>
    </row>
    <row r="44" ht="13.5" customHeight="1">
      <c r="A44" s="28" t="s">
        <v>260</v>
      </c>
      <c r="B44" s="45">
        <v>0.1111</v>
      </c>
      <c r="C44" s="46">
        <f t="shared" si="1"/>
        <v>0</v>
      </c>
    </row>
    <row r="45" ht="13.5" customHeight="1">
      <c r="A45" s="36" t="s">
        <v>46</v>
      </c>
      <c r="B45" s="47">
        <f t="shared" ref="B45:C45" si="2">SUM(B43:B44)</f>
        <v>0.1944</v>
      </c>
      <c r="C45" s="38">
        <f t="shared" si="2"/>
        <v>0</v>
      </c>
    </row>
    <row r="46">
      <c r="A46" s="43" t="s">
        <v>261</v>
      </c>
      <c r="B46" s="44" t="s">
        <v>32</v>
      </c>
      <c r="C46" s="44" t="s">
        <v>33</v>
      </c>
    </row>
    <row r="47" ht="13.5" customHeight="1">
      <c r="A47" s="28" t="s">
        <v>48</v>
      </c>
      <c r="B47" s="45">
        <v>0.2</v>
      </c>
      <c r="C47" s="46">
        <f>B47*(C45+C39)</f>
        <v>0</v>
      </c>
    </row>
    <row r="48" ht="13.5" customHeight="1">
      <c r="A48" s="28" t="s">
        <v>49</v>
      </c>
      <c r="B48" s="45">
        <v>0.025</v>
      </c>
      <c r="C48" s="46">
        <f t="shared" ref="C48:C54" si="3">$B48*(C$39+C$45)</f>
        <v>0</v>
      </c>
    </row>
    <row r="49" ht="13.5" customHeight="1">
      <c r="A49" s="28" t="s">
        <v>262</v>
      </c>
      <c r="B49" s="45">
        <v>0.03</v>
      </c>
      <c r="C49" s="46">
        <f t="shared" si="3"/>
        <v>0</v>
      </c>
    </row>
    <row r="50" ht="13.5" customHeight="1">
      <c r="A50" s="28" t="s">
        <v>51</v>
      </c>
      <c r="B50" s="45">
        <v>0.015</v>
      </c>
      <c r="C50" s="46">
        <f t="shared" si="3"/>
        <v>0</v>
      </c>
    </row>
    <row r="51" ht="13.5" customHeight="1">
      <c r="A51" s="28" t="s">
        <v>52</v>
      </c>
      <c r="B51" s="45">
        <v>0.01</v>
      </c>
      <c r="C51" s="46">
        <f t="shared" si="3"/>
        <v>0</v>
      </c>
    </row>
    <row r="52" ht="13.5" customHeight="1">
      <c r="A52" s="28" t="s">
        <v>53</v>
      </c>
      <c r="B52" s="45">
        <v>0.006</v>
      </c>
      <c r="C52" s="46">
        <f t="shared" si="3"/>
        <v>0</v>
      </c>
    </row>
    <row r="53" ht="13.5" customHeight="1">
      <c r="A53" s="28" t="s">
        <v>54</v>
      </c>
      <c r="B53" s="45">
        <v>0.002</v>
      </c>
      <c r="C53" s="46">
        <f t="shared" si="3"/>
        <v>0</v>
      </c>
    </row>
    <row r="54" ht="15.0" customHeight="1">
      <c r="A54" s="28" t="s">
        <v>55</v>
      </c>
      <c r="B54" s="45">
        <v>0.08</v>
      </c>
      <c r="C54" s="46">
        <f t="shared" si="3"/>
        <v>0</v>
      </c>
    </row>
    <row r="55" ht="12.0" customHeight="1">
      <c r="A55" s="36" t="s">
        <v>46</v>
      </c>
      <c r="B55" s="47">
        <f t="shared" ref="B55:C55" si="4">SUM(B47:B54)</f>
        <v>0.368</v>
      </c>
      <c r="C55" s="38">
        <f t="shared" si="4"/>
        <v>0</v>
      </c>
    </row>
    <row r="56" ht="13.5" customHeight="1">
      <c r="A56" s="26" t="s">
        <v>56</v>
      </c>
      <c r="B56" s="44" t="s">
        <v>57</v>
      </c>
      <c r="C56" s="44" t="s">
        <v>33</v>
      </c>
    </row>
    <row r="57" ht="13.5" customHeight="1">
      <c r="A57" s="28" t="s">
        <v>58</v>
      </c>
      <c r="B57" s="48"/>
      <c r="C57" s="30">
        <f>(2*22*$B57)-(0.06*C32)</f>
        <v>0</v>
      </c>
    </row>
    <row r="58" ht="13.5" customHeight="1">
      <c r="A58" s="28" t="s">
        <v>59</v>
      </c>
      <c r="B58" s="48"/>
      <c r="C58" s="46" t="str">
        <f t="shared" ref="C58:C61" si="5">$B58</f>
        <v/>
      </c>
    </row>
    <row r="59" ht="13.5" customHeight="1">
      <c r="A59" s="50" t="s">
        <v>60</v>
      </c>
      <c r="B59" s="49"/>
      <c r="C59" s="46" t="str">
        <f t="shared" si="5"/>
        <v/>
      </c>
    </row>
    <row r="60" ht="14.25" customHeight="1">
      <c r="A60" s="28" t="s">
        <v>61</v>
      </c>
      <c r="B60" s="48"/>
      <c r="C60" s="46" t="str">
        <f t="shared" si="5"/>
        <v/>
      </c>
    </row>
    <row r="61" ht="13.5" customHeight="1">
      <c r="A61" s="28" t="s">
        <v>62</v>
      </c>
      <c r="B61" s="48"/>
      <c r="C61" s="46" t="str">
        <f t="shared" si="5"/>
        <v/>
      </c>
    </row>
    <row r="62" ht="13.5" customHeight="1">
      <c r="A62" s="36" t="s">
        <v>46</v>
      </c>
      <c r="B62" s="38"/>
      <c r="C62" s="38">
        <f>SUM(C57:C61)</f>
        <v>0</v>
      </c>
    </row>
    <row r="63" ht="13.5" customHeight="1">
      <c r="A63" s="43" t="s">
        <v>63</v>
      </c>
      <c r="B63" s="44" t="s">
        <v>32</v>
      </c>
      <c r="C63" s="44" t="s">
        <v>33</v>
      </c>
    </row>
    <row r="64" ht="13.5" customHeight="1">
      <c r="A64" s="51" t="s">
        <v>64</v>
      </c>
      <c r="B64" s="52">
        <f t="shared" ref="B64:C64" si="6">B45</f>
        <v>0.1944</v>
      </c>
      <c r="C64" s="46">
        <f t="shared" si="6"/>
        <v>0</v>
      </c>
    </row>
    <row r="65" ht="13.5" customHeight="1">
      <c r="A65" s="51" t="s">
        <v>65</v>
      </c>
      <c r="B65" s="52">
        <f t="shared" ref="B65:C65" si="7">B55</f>
        <v>0.368</v>
      </c>
      <c r="C65" s="46">
        <f t="shared" si="7"/>
        <v>0</v>
      </c>
    </row>
    <row r="66" ht="13.5" customHeight="1">
      <c r="A66" s="51" t="s">
        <v>56</v>
      </c>
      <c r="B66" s="52"/>
      <c r="C66" s="46">
        <f>C62</f>
        <v>0</v>
      </c>
    </row>
    <row r="67" ht="13.5" customHeight="1">
      <c r="A67" s="53" t="s">
        <v>162</v>
      </c>
      <c r="B67" s="37"/>
      <c r="C67" s="38">
        <f>SUM(C64:C66)</f>
        <v>0</v>
      </c>
    </row>
    <row r="68" ht="13.5" customHeight="1">
      <c r="A68" s="54"/>
      <c r="B68" s="41"/>
      <c r="C68" s="41"/>
    </row>
    <row r="69" ht="13.5" customHeight="1">
      <c r="A69" s="55" t="s">
        <v>67</v>
      </c>
      <c r="B69" s="25"/>
      <c r="C69" s="25"/>
    </row>
    <row r="70" ht="13.5" customHeight="1">
      <c r="A70" s="26" t="s">
        <v>68</v>
      </c>
      <c r="B70" s="44" t="s">
        <v>32</v>
      </c>
      <c r="C70" s="44" t="s">
        <v>33</v>
      </c>
    </row>
    <row r="71" ht="13.5" customHeight="1">
      <c r="A71" s="28" t="s">
        <v>69</v>
      </c>
      <c r="B71" s="45">
        <f>1/12*0.05</f>
        <v>0.004166666667</v>
      </c>
      <c r="C71" s="46">
        <f t="shared" ref="C71:C76" si="8">$B71*C$39</f>
        <v>0</v>
      </c>
    </row>
    <row r="72" ht="13.5" customHeight="1">
      <c r="A72" s="56" t="s">
        <v>70</v>
      </c>
      <c r="B72" s="45">
        <f>B54*B71</f>
        <v>0.0003333333333</v>
      </c>
      <c r="C72" s="46">
        <f t="shared" si="8"/>
        <v>0</v>
      </c>
    </row>
    <row r="73" ht="13.5" customHeight="1">
      <c r="A73" s="28" t="s">
        <v>263</v>
      </c>
      <c r="B73" s="57">
        <v>0.02</v>
      </c>
      <c r="C73" s="46">
        <f t="shared" si="8"/>
        <v>0</v>
      </c>
    </row>
    <row r="74" ht="13.5" customHeight="1">
      <c r="A74" s="28" t="s">
        <v>72</v>
      </c>
      <c r="B74" s="45">
        <f>1/30*7/12</f>
        <v>0.01944444444</v>
      </c>
      <c r="C74" s="46">
        <f t="shared" si="8"/>
        <v>0</v>
      </c>
    </row>
    <row r="75" ht="13.5" customHeight="1">
      <c r="A75" s="28" t="s">
        <v>73</v>
      </c>
      <c r="B75" s="45">
        <f>B55*B74</f>
        <v>0.007155555556</v>
      </c>
      <c r="C75" s="46">
        <f t="shared" si="8"/>
        <v>0</v>
      </c>
    </row>
    <row r="76" ht="13.5" customHeight="1">
      <c r="A76" s="28" t="s">
        <v>74</v>
      </c>
      <c r="B76" s="57">
        <v>0.02</v>
      </c>
      <c r="C76" s="46">
        <f t="shared" si="8"/>
        <v>0</v>
      </c>
    </row>
    <row r="77" ht="13.5" customHeight="1">
      <c r="A77" s="36" t="s">
        <v>41</v>
      </c>
      <c r="B77" s="37">
        <f t="shared" ref="B77:C77" si="9">SUM(B71:B76)</f>
        <v>0.0711</v>
      </c>
      <c r="C77" s="38">
        <f t="shared" si="9"/>
        <v>0</v>
      </c>
    </row>
    <row r="78" ht="13.5" customHeight="1">
      <c r="A78" s="54"/>
      <c r="B78" s="41"/>
      <c r="C78" s="41"/>
    </row>
    <row r="79" ht="13.5" customHeight="1">
      <c r="A79" s="42" t="s">
        <v>75</v>
      </c>
      <c r="B79" s="2"/>
      <c r="C79" s="3"/>
    </row>
    <row r="80" ht="13.5" customHeight="1">
      <c r="A80" s="26" t="s">
        <v>76</v>
      </c>
      <c r="B80" s="44" t="s">
        <v>32</v>
      </c>
      <c r="C80" s="44" t="s">
        <v>33</v>
      </c>
    </row>
    <row r="81" ht="13.5" customHeight="1">
      <c r="A81" s="58" t="s">
        <v>77</v>
      </c>
      <c r="B81" s="59">
        <v>0.00926</v>
      </c>
      <c r="C81" s="46">
        <f>$B81*(C$39+C67+C77)</f>
        <v>0</v>
      </c>
    </row>
    <row r="82" ht="13.5" customHeight="1">
      <c r="A82" s="58" t="s">
        <v>78</v>
      </c>
      <c r="B82" s="45">
        <v>0.0028</v>
      </c>
      <c r="C82" s="46">
        <f>$B82*(C$39+C67+C77)</f>
        <v>0</v>
      </c>
    </row>
    <row r="83" ht="13.5" customHeight="1">
      <c r="A83" s="58" t="s">
        <v>79</v>
      </c>
      <c r="B83" s="45">
        <v>4.0E-4</v>
      </c>
      <c r="C83" s="46">
        <f>$B83*(C$39+C67+C77)</f>
        <v>0</v>
      </c>
    </row>
    <row r="84" ht="13.5" customHeight="1">
      <c r="A84" s="58" t="s">
        <v>80</v>
      </c>
      <c r="B84" s="45">
        <v>0.0027</v>
      </c>
      <c r="C84" s="46">
        <f>$B84*(C$39+C67+C77)</f>
        <v>0</v>
      </c>
    </row>
    <row r="85" ht="14.25" customHeight="1">
      <c r="A85" s="58" t="s">
        <v>81</v>
      </c>
      <c r="B85" s="45">
        <v>9.0E-4</v>
      </c>
      <c r="C85" s="46">
        <f>$B85*(C$39+C67+C77)</f>
        <v>0</v>
      </c>
    </row>
    <row r="86" ht="13.5" customHeight="1">
      <c r="A86" s="58" t="s">
        <v>82</v>
      </c>
      <c r="B86" s="45">
        <v>0.0166</v>
      </c>
      <c r="C86" s="46">
        <f>$B86*(C$39+C67+C77)</f>
        <v>0</v>
      </c>
    </row>
    <row r="87" ht="13.5" customHeight="1">
      <c r="A87" s="36" t="s">
        <v>46</v>
      </c>
      <c r="B87" s="47">
        <f t="shared" ref="B87:C87" si="10">SUM(B81:B86)</f>
        <v>0.03266</v>
      </c>
      <c r="C87" s="38">
        <f t="shared" si="10"/>
        <v>0</v>
      </c>
    </row>
    <row r="88" ht="13.5" customHeight="1">
      <c r="A88" s="26" t="s">
        <v>83</v>
      </c>
      <c r="B88" s="60"/>
      <c r="C88" s="44" t="s">
        <v>33</v>
      </c>
    </row>
    <row r="89" ht="13.5" customHeight="1">
      <c r="A89" s="28" t="s">
        <v>84</v>
      </c>
      <c r="B89" s="45">
        <v>0.0</v>
      </c>
      <c r="C89" s="46">
        <f>$B89*C$39</f>
        <v>0</v>
      </c>
    </row>
    <row r="90" ht="13.5" customHeight="1">
      <c r="A90" s="36" t="s">
        <v>46</v>
      </c>
      <c r="B90" s="47">
        <f t="shared" ref="B90:C90" si="11">SUM(B89)</f>
        <v>0</v>
      </c>
      <c r="C90" s="38">
        <f t="shared" si="11"/>
        <v>0</v>
      </c>
    </row>
    <row r="91" ht="13.5" customHeight="1">
      <c r="A91" s="26" t="s">
        <v>85</v>
      </c>
      <c r="B91" s="44" t="s">
        <v>32</v>
      </c>
      <c r="C91" s="44" t="s">
        <v>33</v>
      </c>
    </row>
    <row r="92" ht="13.5" customHeight="1">
      <c r="A92" s="28" t="s">
        <v>86</v>
      </c>
      <c r="B92" s="45">
        <f t="shared" ref="B92:C92" si="12">B87</f>
        <v>0.03266</v>
      </c>
      <c r="C92" s="46">
        <f t="shared" si="12"/>
        <v>0</v>
      </c>
    </row>
    <row r="93" ht="13.5" customHeight="1">
      <c r="A93" s="28" t="s">
        <v>87</v>
      </c>
      <c r="B93" s="45">
        <f t="shared" ref="B93:C93" si="13">B90</f>
        <v>0</v>
      </c>
      <c r="C93" s="46">
        <f t="shared" si="13"/>
        <v>0</v>
      </c>
    </row>
    <row r="94" ht="13.5" customHeight="1">
      <c r="A94" s="36" t="s">
        <v>41</v>
      </c>
      <c r="B94" s="37"/>
      <c r="C94" s="38">
        <f>SUM(C92:C93)</f>
        <v>0</v>
      </c>
    </row>
    <row r="95" ht="13.5" customHeight="1">
      <c r="A95" s="54"/>
      <c r="B95" s="64"/>
      <c r="C95" s="41"/>
    </row>
    <row r="96" ht="13.5" customHeight="1">
      <c r="A96" s="42" t="s">
        <v>88</v>
      </c>
      <c r="B96" s="2"/>
      <c r="C96" s="3"/>
    </row>
    <row r="97" ht="15.0" customHeight="1">
      <c r="A97" s="26" t="s">
        <v>89</v>
      </c>
      <c r="B97" s="44" t="s">
        <v>57</v>
      </c>
      <c r="C97" s="44" t="s">
        <v>33</v>
      </c>
    </row>
    <row r="98" ht="15.0" customHeight="1">
      <c r="A98" s="28" t="s">
        <v>90</v>
      </c>
      <c r="B98" s="66">
        <f>'Materiais - Equipamentos - Unif'!$E$354</f>
        <v>0</v>
      </c>
      <c r="C98" s="30">
        <f t="shared" ref="C98:C100" si="14">B98</f>
        <v>0</v>
      </c>
    </row>
    <row r="99" ht="15.0" customHeight="1">
      <c r="A99" s="28" t="s">
        <v>91</v>
      </c>
      <c r="B99" s="66">
        <f>'Materiais - Equipamentos - Unif'!$E$350</f>
        <v>0</v>
      </c>
      <c r="C99" s="30">
        <f t="shared" si="14"/>
        <v>0</v>
      </c>
    </row>
    <row r="100" ht="15.0" customHeight="1">
      <c r="A100" s="28" t="s">
        <v>92</v>
      </c>
      <c r="B100" s="66">
        <f>'Materiais - Equipamentos - Unif'!$E$352</f>
        <v>0</v>
      </c>
      <c r="C100" s="30">
        <f t="shared" si="14"/>
        <v>0</v>
      </c>
    </row>
    <row r="101" ht="15.0" customHeight="1">
      <c r="A101" s="28" t="s">
        <v>93</v>
      </c>
      <c r="B101" s="66"/>
      <c r="C101" s="30">
        <v>0.0</v>
      </c>
    </row>
    <row r="102" ht="15.0" customHeight="1">
      <c r="A102" s="36" t="s">
        <v>41</v>
      </c>
      <c r="B102" s="67"/>
      <c r="C102" s="38">
        <f>SUM(C98:C101)</f>
        <v>0</v>
      </c>
    </row>
    <row r="103" ht="15.75" customHeight="1">
      <c r="A103" s="54"/>
      <c r="B103" s="64"/>
      <c r="C103" s="41"/>
    </row>
    <row r="104" ht="16.5" customHeight="1">
      <c r="A104" s="42" t="s">
        <v>94</v>
      </c>
      <c r="B104" s="2"/>
      <c r="C104" s="3"/>
    </row>
    <row r="105" ht="17.25" customHeight="1">
      <c r="A105" s="26" t="s">
        <v>95</v>
      </c>
      <c r="B105" s="44" t="s">
        <v>32</v>
      </c>
      <c r="C105" s="44" t="s">
        <v>33</v>
      </c>
    </row>
    <row r="106" ht="15.0" customHeight="1">
      <c r="A106" s="28" t="s">
        <v>96</v>
      </c>
      <c r="B106" s="68"/>
      <c r="C106" s="46">
        <f>$B106*(C39+C67+C77+C94+C102)</f>
        <v>0</v>
      </c>
    </row>
    <row r="107" ht="13.5" customHeight="1">
      <c r="A107" s="28" t="s">
        <v>97</v>
      </c>
      <c r="B107" s="68"/>
      <c r="C107" s="46">
        <f>$B107*(C39+C67+C77+C94+C102+C106)</f>
        <v>0</v>
      </c>
    </row>
    <row r="108">
      <c r="A108" s="28" t="s">
        <v>264</v>
      </c>
      <c r="B108" s="45">
        <f>SUM(B109:B112)</f>
        <v>0.1225</v>
      </c>
      <c r="C108" s="46">
        <f>((C39+C67+C77+C94+C102+C106+C107)/(1-($B$108)))*$B108</f>
        <v>0</v>
      </c>
    </row>
    <row r="109" ht="13.5" customHeight="1">
      <c r="A109" s="69" t="s">
        <v>99</v>
      </c>
      <c r="B109" s="45">
        <v>0.0925</v>
      </c>
      <c r="C109" s="70">
        <f>((C39+C67+C77+C94+C102+C106+C107)/(1-($B$109+$B$111)))*$B109</f>
        <v>0</v>
      </c>
    </row>
    <row r="110" ht="13.5" customHeight="1">
      <c r="A110" s="69" t="s">
        <v>100</v>
      </c>
      <c r="B110" s="45"/>
      <c r="C110" s="70"/>
    </row>
    <row r="111" ht="13.5" customHeight="1">
      <c r="A111" s="69" t="s">
        <v>101</v>
      </c>
      <c r="B111" s="45">
        <v>0.03</v>
      </c>
      <c r="C111" s="70">
        <f>((C39+C67+C77+C94+C102+C106+C107)/(1-($B$111+$B$109)))*$B111</f>
        <v>0</v>
      </c>
    </row>
    <row r="112" ht="13.5" customHeight="1">
      <c r="A112" s="69" t="s">
        <v>102</v>
      </c>
      <c r="B112" s="71"/>
      <c r="C112" s="72"/>
    </row>
    <row r="113" ht="13.5" customHeight="1">
      <c r="A113" s="36" t="s">
        <v>41</v>
      </c>
      <c r="B113" s="67"/>
      <c r="C113" s="38">
        <f>SUM(C106:C108)</f>
        <v>0</v>
      </c>
    </row>
    <row r="114" ht="13.5" customHeight="1">
      <c r="A114" s="15"/>
      <c r="B114" s="15"/>
      <c r="C114" s="15"/>
    </row>
    <row r="115" ht="13.5" customHeight="1">
      <c r="A115" s="15"/>
      <c r="B115" s="15"/>
      <c r="C115" s="15"/>
    </row>
    <row r="116" ht="13.5" customHeight="1">
      <c r="A116" s="73" t="s">
        <v>103</v>
      </c>
      <c r="B116" s="3"/>
      <c r="C116" s="74" t="s">
        <v>29</v>
      </c>
    </row>
    <row r="117" ht="13.5" customHeight="1">
      <c r="A117" s="75" t="s">
        <v>104</v>
      </c>
      <c r="B117" s="3"/>
      <c r="C117" s="44" t="s">
        <v>33</v>
      </c>
    </row>
    <row r="118" ht="13.5" customHeight="1">
      <c r="A118" s="76" t="s">
        <v>105</v>
      </c>
      <c r="B118" s="3"/>
      <c r="C118" s="46">
        <f>C39</f>
        <v>0</v>
      </c>
    </row>
    <row r="119" ht="13.5" customHeight="1">
      <c r="A119" s="76" t="s">
        <v>106</v>
      </c>
      <c r="B119" s="3"/>
      <c r="C119" s="46">
        <f>C67</f>
        <v>0</v>
      </c>
    </row>
    <row r="120" ht="13.5" customHeight="1">
      <c r="A120" s="76" t="s">
        <v>107</v>
      </c>
      <c r="B120" s="3"/>
      <c r="C120" s="46">
        <f>C77</f>
        <v>0</v>
      </c>
    </row>
    <row r="121" ht="13.5" customHeight="1">
      <c r="A121" s="76" t="s">
        <v>108</v>
      </c>
      <c r="B121" s="3"/>
      <c r="C121" s="46">
        <f>C94</f>
        <v>0</v>
      </c>
    </row>
    <row r="122" ht="13.5" customHeight="1">
      <c r="A122" s="76" t="s">
        <v>109</v>
      </c>
      <c r="B122" s="3"/>
      <c r="C122" s="46">
        <f>C102</f>
        <v>0</v>
      </c>
    </row>
    <row r="123" ht="13.5" customHeight="1">
      <c r="A123" s="77" t="s">
        <v>110</v>
      </c>
      <c r="B123" s="3"/>
      <c r="C123" s="78">
        <f>SUM(C118:C122)</f>
        <v>0</v>
      </c>
    </row>
    <row r="124" ht="13.5" customHeight="1">
      <c r="A124" s="76" t="s">
        <v>111</v>
      </c>
      <c r="B124" s="3"/>
      <c r="C124" s="46">
        <f>C113</f>
        <v>0</v>
      </c>
    </row>
    <row r="125" ht="13.5" customHeight="1">
      <c r="A125" s="79" t="s">
        <v>112</v>
      </c>
      <c r="B125" s="3"/>
      <c r="C125" s="80">
        <f>ROUND(C118+C119+C120+C121+C122+C124,2)</f>
        <v>0</v>
      </c>
    </row>
    <row r="126" ht="12.75" customHeight="1"/>
    <row r="127" ht="13.5" hidden="1" customHeight="1">
      <c r="A127" s="81"/>
      <c r="B127" s="81"/>
      <c r="C127" s="81"/>
      <c r="D127" s="81"/>
      <c r="E127" s="81"/>
      <c r="F127" s="81"/>
      <c r="G127" s="81"/>
    </row>
    <row r="128" ht="13.5" hidden="1" customHeight="1">
      <c r="A128" s="82" t="s">
        <v>113</v>
      </c>
      <c r="B128" s="83"/>
      <c r="C128" s="83"/>
      <c r="D128" s="83"/>
      <c r="E128" s="84"/>
      <c r="F128" s="81"/>
      <c r="G128" s="81"/>
    </row>
    <row r="129" ht="24.75" hidden="1" customHeight="1">
      <c r="A129" s="85" t="s">
        <v>114</v>
      </c>
      <c r="B129" s="86" t="s">
        <v>115</v>
      </c>
      <c r="C129" s="86" t="s">
        <v>116</v>
      </c>
      <c r="D129" s="86" t="s">
        <v>117</v>
      </c>
      <c r="E129" s="87"/>
      <c r="F129" s="87"/>
      <c r="G129" s="87"/>
    </row>
    <row r="130" ht="13.5" hidden="1" customHeight="1">
      <c r="A130" s="88" t="s">
        <v>118</v>
      </c>
      <c r="B130" s="89" t="s">
        <v>119</v>
      </c>
      <c r="C130" s="90">
        <f>C125</f>
        <v>0</v>
      </c>
      <c r="D130" s="91">
        <f>1/B17*C130</f>
        <v>0</v>
      </c>
      <c r="E130" s="87"/>
      <c r="F130" s="87"/>
      <c r="G130" s="87"/>
    </row>
    <row r="131" ht="13.5" hidden="1" customHeight="1">
      <c r="A131" s="92" t="s">
        <v>120</v>
      </c>
      <c r="B131" s="2"/>
      <c r="C131" s="3"/>
      <c r="D131" s="93">
        <f>ROUND(SUM(D130),2)</f>
        <v>0</v>
      </c>
      <c r="E131" s="87"/>
      <c r="F131" s="87"/>
      <c r="G131" s="87"/>
    </row>
    <row r="132" ht="13.5" hidden="1" customHeight="1">
      <c r="A132" s="87"/>
      <c r="B132" s="87"/>
      <c r="C132" s="87"/>
      <c r="D132" s="87"/>
      <c r="E132" s="87"/>
      <c r="F132" s="87"/>
      <c r="G132" s="87"/>
    </row>
    <row r="133" ht="13.5" hidden="1" customHeight="1">
      <c r="A133" s="87"/>
      <c r="B133" s="87"/>
      <c r="C133" s="87"/>
      <c r="D133" s="87"/>
      <c r="E133" s="87"/>
      <c r="F133" s="87"/>
      <c r="G133" s="87"/>
    </row>
    <row r="134" ht="13.5" hidden="1" customHeight="1">
      <c r="A134" s="139" t="s">
        <v>121</v>
      </c>
      <c r="B134" s="83"/>
      <c r="C134" s="83"/>
      <c r="D134" s="83"/>
      <c r="E134" s="84"/>
      <c r="F134" s="87"/>
      <c r="G134" s="87"/>
    </row>
    <row r="135" ht="33.75" hidden="1" customHeight="1">
      <c r="A135" s="85" t="s">
        <v>114</v>
      </c>
      <c r="B135" s="86" t="s">
        <v>115</v>
      </c>
      <c r="C135" s="86" t="s">
        <v>116</v>
      </c>
      <c r="D135" s="86" t="s">
        <v>122</v>
      </c>
      <c r="E135" s="87"/>
      <c r="F135" s="87"/>
      <c r="G135" s="87"/>
    </row>
    <row r="136" ht="13.5" hidden="1" customHeight="1">
      <c r="A136" s="88" t="s">
        <v>118</v>
      </c>
      <c r="B136" s="89" t="s">
        <v>119</v>
      </c>
      <c r="C136" s="90">
        <f>C125</f>
        <v>0</v>
      </c>
      <c r="D136" s="91">
        <f>(1/B18)*C136</f>
        <v>0</v>
      </c>
      <c r="E136" s="87"/>
      <c r="F136" s="87"/>
      <c r="G136" s="87"/>
    </row>
    <row r="137" ht="13.5" hidden="1" customHeight="1">
      <c r="A137" s="92" t="s">
        <v>120</v>
      </c>
      <c r="B137" s="2"/>
      <c r="C137" s="3"/>
      <c r="D137" s="93">
        <f>ROUND(SUM(D136),2)</f>
        <v>0</v>
      </c>
      <c r="E137" s="87"/>
      <c r="F137" s="87"/>
      <c r="G137" s="87"/>
    </row>
    <row r="138" ht="13.5" hidden="1" customHeight="1">
      <c r="A138" s="87"/>
      <c r="B138" s="87"/>
      <c r="C138" s="87"/>
      <c r="D138" s="87"/>
      <c r="E138" s="87"/>
      <c r="F138" s="87"/>
      <c r="G138" s="87"/>
    </row>
    <row r="139" ht="13.5" hidden="1" customHeight="1">
      <c r="A139" s="87"/>
      <c r="B139" s="87"/>
      <c r="C139" s="87"/>
      <c r="D139" s="87"/>
      <c r="E139" s="87"/>
      <c r="F139" s="87"/>
      <c r="G139" s="87"/>
    </row>
    <row r="140" ht="13.5" hidden="1" customHeight="1">
      <c r="A140" s="139" t="s">
        <v>123</v>
      </c>
      <c r="B140" s="83"/>
      <c r="C140" s="83"/>
      <c r="D140" s="83"/>
      <c r="E140" s="84"/>
      <c r="F140" s="87"/>
      <c r="G140" s="87"/>
    </row>
    <row r="141" ht="33.0" hidden="1" customHeight="1">
      <c r="A141" s="85" t="s">
        <v>114</v>
      </c>
      <c r="B141" s="86" t="s">
        <v>115</v>
      </c>
      <c r="C141" s="86" t="s">
        <v>116</v>
      </c>
      <c r="D141" s="86" t="s">
        <v>122</v>
      </c>
      <c r="E141" s="87"/>
      <c r="F141" s="87"/>
      <c r="G141" s="87"/>
    </row>
    <row r="142" ht="13.5" hidden="1" customHeight="1">
      <c r="A142" s="88" t="s">
        <v>118</v>
      </c>
      <c r="B142" s="89" t="s">
        <v>119</v>
      </c>
      <c r="C142" s="90">
        <f>C125</f>
        <v>0</v>
      </c>
      <c r="D142" s="91">
        <f>1/B19*C142</f>
        <v>0</v>
      </c>
      <c r="E142" s="87"/>
      <c r="F142" s="87"/>
      <c r="G142" s="87"/>
    </row>
    <row r="143" ht="13.5" hidden="1" customHeight="1">
      <c r="A143" s="92" t="s">
        <v>120</v>
      </c>
      <c r="B143" s="2"/>
      <c r="C143" s="3"/>
      <c r="D143" s="93">
        <f>ROUND(SUM(D142),2)</f>
        <v>0</v>
      </c>
      <c r="E143" s="87"/>
      <c r="F143" s="87"/>
      <c r="G143" s="87"/>
    </row>
    <row r="144" ht="13.5" hidden="1" customHeight="1">
      <c r="A144" s="87"/>
      <c r="B144" s="87"/>
      <c r="C144" s="87"/>
      <c r="D144" s="87"/>
      <c r="E144" s="87"/>
      <c r="F144" s="87"/>
      <c r="G144" s="87"/>
    </row>
    <row r="145" ht="13.5" hidden="1" customHeight="1">
      <c r="A145" s="87"/>
      <c r="B145" s="87"/>
      <c r="C145" s="87"/>
      <c r="D145" s="87"/>
      <c r="E145" s="87"/>
      <c r="F145" s="87"/>
      <c r="G145" s="87"/>
    </row>
    <row r="146" ht="13.5" hidden="1" customHeight="1">
      <c r="A146" s="139" t="s">
        <v>124</v>
      </c>
      <c r="B146" s="83"/>
      <c r="C146" s="83"/>
      <c r="D146" s="83"/>
      <c r="E146" s="84"/>
      <c r="F146" s="87"/>
      <c r="G146" s="87"/>
    </row>
    <row r="147" ht="36.0" hidden="1" customHeight="1">
      <c r="A147" s="85" t="s">
        <v>114</v>
      </c>
      <c r="B147" s="95" t="s">
        <v>115</v>
      </c>
      <c r="C147" s="86" t="s">
        <v>116</v>
      </c>
      <c r="D147" s="95" t="s">
        <v>122</v>
      </c>
      <c r="E147" s="87"/>
      <c r="F147" s="87"/>
      <c r="G147" s="87"/>
    </row>
    <row r="148" ht="13.5" hidden="1" customHeight="1">
      <c r="A148" s="88" t="s">
        <v>118</v>
      </c>
      <c r="B148" s="89" t="s">
        <v>119</v>
      </c>
      <c r="C148" s="96">
        <f>C125</f>
        <v>0</v>
      </c>
      <c r="D148" s="97">
        <f>1/B20*C148</f>
        <v>0</v>
      </c>
      <c r="E148" s="87"/>
      <c r="F148" s="87"/>
      <c r="G148" s="87"/>
    </row>
    <row r="149" ht="13.5" hidden="1" customHeight="1">
      <c r="A149" s="92" t="s">
        <v>120</v>
      </c>
      <c r="B149" s="2"/>
      <c r="C149" s="3"/>
      <c r="D149" s="98">
        <f>ROUND(SUM(D148),2)</f>
        <v>0</v>
      </c>
      <c r="E149" s="87"/>
      <c r="F149" s="87"/>
      <c r="G149" s="87"/>
    </row>
    <row r="150" ht="13.5" hidden="1" customHeight="1">
      <c r="A150" s="87"/>
      <c r="B150" s="87"/>
      <c r="C150" s="87"/>
      <c r="D150" s="87"/>
      <c r="E150" s="87"/>
      <c r="F150" s="87"/>
      <c r="G150" s="87"/>
    </row>
    <row r="151" ht="13.5" hidden="1" customHeight="1">
      <c r="A151" s="87"/>
      <c r="B151" s="87"/>
      <c r="C151" s="87"/>
      <c r="D151" s="87"/>
      <c r="E151" s="87"/>
      <c r="F151" s="87"/>
      <c r="G151" s="87"/>
    </row>
    <row r="152" ht="13.5" hidden="1" customHeight="1">
      <c r="A152" s="139" t="s">
        <v>125</v>
      </c>
      <c r="B152" s="83"/>
      <c r="C152" s="83"/>
      <c r="D152" s="83"/>
      <c r="E152" s="84"/>
      <c r="F152" s="87"/>
      <c r="G152" s="87"/>
    </row>
    <row r="153" ht="34.5" hidden="1" customHeight="1">
      <c r="A153" s="85" t="s">
        <v>114</v>
      </c>
      <c r="B153" s="86" t="s">
        <v>126</v>
      </c>
      <c r="C153" s="86" t="s">
        <v>116</v>
      </c>
      <c r="D153" s="86" t="s">
        <v>122</v>
      </c>
      <c r="E153" s="87"/>
      <c r="F153" s="87"/>
      <c r="G153" s="87"/>
    </row>
    <row r="154" ht="13.5" hidden="1" customHeight="1">
      <c r="A154" s="88" t="s">
        <v>118</v>
      </c>
      <c r="B154" s="89" t="s">
        <v>119</v>
      </c>
      <c r="C154" s="90">
        <f>C125</f>
        <v>0</v>
      </c>
      <c r="D154" s="91">
        <f>1/B21*C154</f>
        <v>0</v>
      </c>
      <c r="E154" s="87"/>
      <c r="F154" s="87"/>
      <c r="G154" s="87"/>
    </row>
    <row r="155" ht="13.5" hidden="1" customHeight="1">
      <c r="A155" s="92" t="s">
        <v>120</v>
      </c>
      <c r="B155" s="2"/>
      <c r="C155" s="3"/>
      <c r="D155" s="93">
        <f>ROUND(SUM(D154),2)</f>
        <v>0</v>
      </c>
      <c r="E155" s="87"/>
      <c r="F155" s="87"/>
      <c r="G155" s="87"/>
    </row>
    <row r="156" ht="13.5" hidden="1" customHeight="1">
      <c r="A156" s="99"/>
      <c r="B156" s="99"/>
      <c r="C156" s="99"/>
      <c r="D156" s="100"/>
      <c r="E156" s="87"/>
      <c r="F156" s="87"/>
      <c r="G156" s="87"/>
    </row>
    <row r="157" ht="13.5" hidden="1" customHeight="1">
      <c r="A157" s="99"/>
      <c r="B157" s="99"/>
      <c r="C157" s="99"/>
      <c r="D157" s="100"/>
      <c r="E157" s="87"/>
      <c r="F157" s="87"/>
      <c r="G157" s="87"/>
    </row>
    <row r="158" ht="13.5" hidden="1" customHeight="1">
      <c r="A158" s="139" t="s">
        <v>127</v>
      </c>
      <c r="B158" s="83"/>
      <c r="C158" s="83"/>
      <c r="D158" s="84"/>
      <c r="E158" s="87"/>
      <c r="F158" s="87"/>
      <c r="G158" s="87"/>
    </row>
    <row r="159" ht="34.5" hidden="1" customHeight="1">
      <c r="A159" s="85" t="s">
        <v>114</v>
      </c>
      <c r="B159" s="86" t="s">
        <v>126</v>
      </c>
      <c r="C159" s="86" t="s">
        <v>116</v>
      </c>
      <c r="D159" s="86" t="s">
        <v>122</v>
      </c>
      <c r="E159" s="87"/>
      <c r="F159" s="87"/>
      <c r="G159" s="87"/>
    </row>
    <row r="160" ht="13.5" hidden="1" customHeight="1">
      <c r="A160" s="88" t="s">
        <v>118</v>
      </c>
      <c r="B160" s="89" t="s">
        <v>119</v>
      </c>
      <c r="C160" s="90">
        <f>C125</f>
        <v>0</v>
      </c>
      <c r="D160" s="91">
        <f>1/B22*C160</f>
        <v>0</v>
      </c>
      <c r="E160" s="87"/>
      <c r="F160" s="87"/>
      <c r="G160" s="87"/>
    </row>
    <row r="161" ht="13.5" hidden="1" customHeight="1">
      <c r="A161" s="92" t="s">
        <v>120</v>
      </c>
      <c r="B161" s="2"/>
      <c r="C161" s="3"/>
      <c r="D161" s="93">
        <f>ROUND(SUM(D160),2)</f>
        <v>0</v>
      </c>
      <c r="E161" s="87"/>
      <c r="F161" s="87"/>
      <c r="G161" s="87"/>
    </row>
    <row r="162" ht="13.5" hidden="1" customHeight="1">
      <c r="A162" s="99"/>
      <c r="B162" s="99"/>
      <c r="C162" s="99"/>
      <c r="D162" s="100"/>
      <c r="E162" s="87"/>
      <c r="F162" s="87"/>
      <c r="G162" s="87"/>
    </row>
    <row r="163" ht="13.5" hidden="1" customHeight="1">
      <c r="A163" s="99"/>
      <c r="B163" s="99"/>
      <c r="C163" s="99"/>
      <c r="D163" s="100"/>
      <c r="E163" s="87"/>
      <c r="F163" s="87"/>
      <c r="G163" s="87"/>
    </row>
    <row r="164" ht="13.5" hidden="1" customHeight="1">
      <c r="A164" s="139" t="s">
        <v>128</v>
      </c>
      <c r="B164" s="83"/>
      <c r="C164" s="83"/>
      <c r="D164" s="84"/>
      <c r="E164" s="87"/>
      <c r="F164" s="87"/>
      <c r="G164" s="87"/>
    </row>
    <row r="165" ht="34.5" hidden="1" customHeight="1">
      <c r="A165" s="85" t="s">
        <v>114</v>
      </c>
      <c r="B165" s="86" t="s">
        <v>126</v>
      </c>
      <c r="C165" s="86" t="s">
        <v>116</v>
      </c>
      <c r="D165" s="86" t="s">
        <v>122</v>
      </c>
      <c r="E165" s="87"/>
      <c r="F165" s="87"/>
      <c r="G165" s="87"/>
    </row>
    <row r="166" ht="13.5" hidden="1" customHeight="1">
      <c r="A166" s="88" t="s">
        <v>118</v>
      </c>
      <c r="B166" s="89" t="s">
        <v>119</v>
      </c>
      <c r="C166" s="90">
        <f>C125</f>
        <v>0</v>
      </c>
      <c r="D166" s="91">
        <f>1/B23*C166</f>
        <v>0</v>
      </c>
      <c r="E166" s="87"/>
      <c r="F166" s="87"/>
      <c r="G166" s="87"/>
    </row>
    <row r="167" ht="13.5" hidden="1" customHeight="1">
      <c r="A167" s="92" t="s">
        <v>120</v>
      </c>
      <c r="B167" s="2"/>
      <c r="C167" s="3"/>
      <c r="D167" s="93">
        <f>ROUND(SUM(D166),2)</f>
        <v>0</v>
      </c>
      <c r="E167" s="87"/>
      <c r="F167" s="87"/>
      <c r="G167" s="87"/>
    </row>
    <row r="168" ht="13.5" hidden="1" customHeight="1">
      <c r="A168" s="87"/>
      <c r="B168" s="87"/>
      <c r="C168" s="87"/>
      <c r="D168" s="87"/>
      <c r="E168" s="87"/>
      <c r="F168" s="87"/>
      <c r="G168" s="87"/>
    </row>
    <row r="169" ht="13.5" hidden="1" customHeight="1">
      <c r="A169" s="87"/>
      <c r="B169" s="87"/>
      <c r="C169" s="87"/>
      <c r="D169" s="87"/>
      <c r="E169" s="87"/>
      <c r="F169" s="87"/>
      <c r="G169" s="87"/>
    </row>
    <row r="170" ht="13.5" hidden="1" customHeight="1">
      <c r="A170" s="139" t="s">
        <v>129</v>
      </c>
      <c r="B170" s="83"/>
      <c r="C170" s="83"/>
      <c r="D170" s="83"/>
      <c r="E170" s="84"/>
      <c r="F170" s="87"/>
      <c r="G170" s="87"/>
    </row>
    <row r="171" ht="36.0" hidden="1" customHeight="1">
      <c r="A171" s="85" t="s">
        <v>114</v>
      </c>
      <c r="B171" s="86" t="s">
        <v>126</v>
      </c>
      <c r="C171" s="86" t="s">
        <v>130</v>
      </c>
      <c r="D171" s="86" t="s">
        <v>131</v>
      </c>
      <c r="E171" s="86" t="s">
        <v>132</v>
      </c>
      <c r="F171" s="86" t="s">
        <v>133</v>
      </c>
      <c r="G171" s="86" t="s">
        <v>134</v>
      </c>
    </row>
    <row r="172" ht="13.5" hidden="1" customHeight="1">
      <c r="A172" s="88" t="s">
        <v>118</v>
      </c>
      <c r="B172" s="89" t="s">
        <v>119</v>
      </c>
      <c r="C172" s="101">
        <v>16.0</v>
      </c>
      <c r="D172" s="102" t="s">
        <v>135</v>
      </c>
      <c r="E172" s="103">
        <f>1/B24*C172*(1/188.76)</f>
        <v>0.0003767276495</v>
      </c>
      <c r="F172" s="104">
        <f>C125</f>
        <v>0</v>
      </c>
      <c r="G172" s="91">
        <f>E172*F172</f>
        <v>0</v>
      </c>
    </row>
    <row r="173" ht="13.5" hidden="1" customHeight="1">
      <c r="A173" s="105"/>
      <c r="B173" s="105"/>
      <c r="C173" s="105"/>
      <c r="D173" s="105"/>
      <c r="E173" s="105"/>
      <c r="F173" s="106" t="s">
        <v>120</v>
      </c>
      <c r="G173" s="93">
        <f>SUM(G172)</f>
        <v>0</v>
      </c>
    </row>
    <row r="174" ht="13.5" hidden="1" customHeight="1">
      <c r="A174" s="87"/>
      <c r="B174" s="87"/>
      <c r="C174" s="87"/>
      <c r="D174" s="87"/>
      <c r="E174" s="87"/>
      <c r="F174" s="87"/>
      <c r="G174" s="87"/>
    </row>
    <row r="175" ht="13.5" hidden="1" customHeight="1">
      <c r="A175" s="87"/>
      <c r="B175" s="87"/>
      <c r="C175" s="87"/>
      <c r="D175" s="87"/>
      <c r="E175" s="87"/>
      <c r="F175" s="87"/>
      <c r="G175" s="87"/>
    </row>
    <row r="176" ht="13.5" hidden="1" customHeight="1">
      <c r="A176" s="139" t="s">
        <v>136</v>
      </c>
      <c r="B176" s="83"/>
      <c r="C176" s="83"/>
      <c r="D176" s="83"/>
      <c r="E176" s="84"/>
      <c r="F176" s="140"/>
      <c r="G176" s="141"/>
    </row>
    <row r="177" ht="39.75" hidden="1" customHeight="1">
      <c r="A177" s="85" t="s">
        <v>114</v>
      </c>
      <c r="B177" s="86" t="s">
        <v>137</v>
      </c>
      <c r="C177" s="86" t="s">
        <v>138</v>
      </c>
      <c r="D177" s="86" t="s">
        <v>139</v>
      </c>
      <c r="E177" s="86" t="s">
        <v>140</v>
      </c>
      <c r="F177" s="86" t="s">
        <v>133</v>
      </c>
      <c r="G177" s="86" t="s">
        <v>134</v>
      </c>
    </row>
    <row r="178" ht="13.5" hidden="1" customHeight="1">
      <c r="A178" s="88" t="s">
        <v>118</v>
      </c>
      <c r="B178" s="89" t="s">
        <v>119</v>
      </c>
      <c r="C178" s="101">
        <v>16.0</v>
      </c>
      <c r="D178" s="102" t="s">
        <v>135</v>
      </c>
      <c r="E178" s="103">
        <f>1/B25*C178*(1/188.76)</f>
        <v>0.0008693714987</v>
      </c>
      <c r="F178" s="104">
        <f>C125</f>
        <v>0</v>
      </c>
      <c r="G178" s="91">
        <f>E178*F178</f>
        <v>0</v>
      </c>
    </row>
    <row r="179" ht="13.5" hidden="1" customHeight="1">
      <c r="A179" s="105"/>
      <c r="B179" s="105"/>
      <c r="C179" s="105"/>
      <c r="D179" s="105"/>
      <c r="E179" s="105"/>
      <c r="F179" s="106" t="s">
        <v>120</v>
      </c>
      <c r="G179" s="93">
        <f>SUM(G178)</f>
        <v>0</v>
      </c>
    </row>
    <row r="180" ht="12.75" customHeight="1"/>
    <row r="181" ht="12.75" customHeight="1"/>
    <row r="182" ht="12.75" customHeight="1"/>
    <row r="183" ht="28.5" hidden="1" customHeight="1">
      <c r="A183" s="107" t="s">
        <v>141</v>
      </c>
      <c r="B183" s="108" t="s">
        <v>142</v>
      </c>
      <c r="C183" s="108" t="s">
        <v>143</v>
      </c>
      <c r="D183" s="108" t="s">
        <v>144</v>
      </c>
    </row>
    <row r="184" ht="13.5" hidden="1" customHeight="1">
      <c r="A184" s="109" t="s">
        <v>145</v>
      </c>
      <c r="B184" s="110">
        <f>D131</f>
        <v>0</v>
      </c>
      <c r="C184" s="110" t="str">
        <f>'Produtividade Região Norte'!$B$18</f>
        <v>#REF!</v>
      </c>
      <c r="D184" s="111" t="str">
        <f t="shared" ref="D184:D192" si="15">B184*C184</f>
        <v>#REF!</v>
      </c>
    </row>
    <row r="185" ht="13.5" hidden="1" customHeight="1">
      <c r="A185" s="109" t="s">
        <v>146</v>
      </c>
      <c r="B185" s="110">
        <f>D137</f>
        <v>0</v>
      </c>
      <c r="C185" s="110" t="str">
        <f>'Produtividade Região Norte'!$C$18</f>
        <v>#REF!</v>
      </c>
      <c r="D185" s="111" t="str">
        <f t="shared" si="15"/>
        <v>#REF!</v>
      </c>
    </row>
    <row r="186" ht="13.5" hidden="1" customHeight="1">
      <c r="A186" s="109" t="s">
        <v>147</v>
      </c>
      <c r="B186" s="110">
        <f>D143</f>
        <v>0</v>
      </c>
      <c r="C186" s="110" t="str">
        <f>'Produtividade Região Norte'!$D$18</f>
        <v>#REF!</v>
      </c>
      <c r="D186" s="111" t="str">
        <f t="shared" si="15"/>
        <v>#REF!</v>
      </c>
    </row>
    <row r="187" ht="13.5" hidden="1" customHeight="1">
      <c r="A187" s="109" t="s">
        <v>148</v>
      </c>
      <c r="B187" s="110">
        <f>D149</f>
        <v>0</v>
      </c>
      <c r="C187" s="110" t="str">
        <f>'Produtividade Região Norte'!$E$18</f>
        <v>#REF!</v>
      </c>
      <c r="D187" s="111" t="str">
        <f t="shared" si="15"/>
        <v>#REF!</v>
      </c>
    </row>
    <row r="188" ht="13.5" hidden="1" customHeight="1">
      <c r="A188" s="109" t="s">
        <v>149</v>
      </c>
      <c r="B188" s="110">
        <f>D155</f>
        <v>0</v>
      </c>
      <c r="C188" s="110" t="str">
        <f>'Produtividade Região Norte'!$G$18</f>
        <v>#REF!</v>
      </c>
      <c r="D188" s="111" t="str">
        <f t="shared" si="15"/>
        <v>#REF!</v>
      </c>
    </row>
    <row r="189" ht="13.5" hidden="1" customHeight="1">
      <c r="A189" s="109" t="s">
        <v>150</v>
      </c>
      <c r="B189" s="110">
        <f>D161</f>
        <v>0</v>
      </c>
      <c r="C189" s="110" t="str">
        <f>'Produtividade Região Norte'!$H$18</f>
        <v>#REF!</v>
      </c>
      <c r="D189" s="111" t="str">
        <f t="shared" si="15"/>
        <v>#REF!</v>
      </c>
    </row>
    <row r="190" ht="13.5" hidden="1" customHeight="1">
      <c r="A190" s="109" t="s">
        <v>151</v>
      </c>
      <c r="B190" s="110">
        <f>D167</f>
        <v>0</v>
      </c>
      <c r="C190" s="142" t="str">
        <f>'Produtividade Região Norte'!$I$18</f>
        <v>#REF!</v>
      </c>
      <c r="D190" s="111" t="str">
        <f t="shared" si="15"/>
        <v>#REF!</v>
      </c>
    </row>
    <row r="191" ht="13.5" hidden="1" customHeight="1">
      <c r="A191" s="109" t="s">
        <v>152</v>
      </c>
      <c r="B191" s="110">
        <f>G173</f>
        <v>0</v>
      </c>
      <c r="C191" s="110" t="str">
        <f>'Produtividade Região Norte'!$J$18</f>
        <v>#REF!</v>
      </c>
      <c r="D191" s="111" t="str">
        <f t="shared" si="15"/>
        <v>#REF!</v>
      </c>
    </row>
    <row r="192" ht="13.5" hidden="1" customHeight="1">
      <c r="A192" s="109" t="s">
        <v>153</v>
      </c>
      <c r="B192" s="110">
        <f>G178</f>
        <v>0</v>
      </c>
      <c r="C192" s="110" t="str">
        <f>'Produtividade Região Norte'!$K$18</f>
        <v>#REF!</v>
      </c>
      <c r="D192" s="111" t="str">
        <f t="shared" si="15"/>
        <v>#REF!</v>
      </c>
    </row>
    <row r="193" ht="13.5" hidden="1" customHeight="1">
      <c r="A193" s="112" t="s">
        <v>154</v>
      </c>
      <c r="B193" s="2"/>
      <c r="C193" s="3"/>
      <c r="D193" s="113" t="str">
        <f>ROUND(SUM(D184:D192),2)</f>
        <v>#REF!</v>
      </c>
    </row>
    <row r="194" ht="13.5" hidden="1" customHeight="1">
      <c r="A194" s="114" t="s">
        <v>155</v>
      </c>
      <c r="B194" s="2"/>
      <c r="C194" s="3"/>
      <c r="D194" s="115" t="str">
        <f>D193*12</f>
        <v>#REF!</v>
      </c>
    </row>
    <row r="195" ht="13.5" hidden="1" customHeight="1">
      <c r="A195" s="15"/>
      <c r="B195" s="15"/>
      <c r="C195" s="15"/>
      <c r="D195" s="15"/>
    </row>
    <row r="196" ht="13.5" hidden="1" customHeight="1">
      <c r="A196" s="73" t="s">
        <v>156</v>
      </c>
      <c r="B196" s="2"/>
      <c r="C196" s="3"/>
      <c r="D196" s="116" t="str">
        <f>D193/C125</f>
        <v>#REF!</v>
      </c>
    </row>
    <row r="197" ht="13.5" hidden="1" customHeight="1">
      <c r="A197" s="15"/>
      <c r="B197" s="15"/>
      <c r="C197" s="15"/>
      <c r="D197" s="15"/>
    </row>
    <row r="198" ht="13.5" hidden="1" customHeight="1">
      <c r="A198" s="117" t="s">
        <v>157</v>
      </c>
      <c r="B198" s="2"/>
      <c r="C198" s="3"/>
      <c r="D198" s="118">
        <v>1.0</v>
      </c>
    </row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</sheetData>
  <mergeCells count="53">
    <mergeCell ref="A140:E140"/>
    <mergeCell ref="A143:C143"/>
    <mergeCell ref="A146:E146"/>
    <mergeCell ref="A149:C149"/>
    <mergeCell ref="A152:E152"/>
    <mergeCell ref="A155:C155"/>
    <mergeCell ref="A158:D158"/>
    <mergeCell ref="A161:C161"/>
    <mergeCell ref="A164:D164"/>
    <mergeCell ref="A167:C167"/>
    <mergeCell ref="A170:E170"/>
    <mergeCell ref="A176:E176"/>
    <mergeCell ref="A193:C193"/>
    <mergeCell ref="A194:C194"/>
    <mergeCell ref="A1:E1"/>
    <mergeCell ref="A2:E2"/>
    <mergeCell ref="A5:E5"/>
    <mergeCell ref="A6:B6"/>
    <mergeCell ref="C6:E6"/>
    <mergeCell ref="A7:B7"/>
    <mergeCell ref="C7:E7"/>
    <mergeCell ref="C12:E12"/>
    <mergeCell ref="C13:E13"/>
    <mergeCell ref="A8:B8"/>
    <mergeCell ref="C8:E8"/>
    <mergeCell ref="A9:B9"/>
    <mergeCell ref="C9:E9"/>
    <mergeCell ref="A10:B10"/>
    <mergeCell ref="C10:E10"/>
    <mergeCell ref="C11:E11"/>
    <mergeCell ref="A11:B11"/>
    <mergeCell ref="A12:B12"/>
    <mergeCell ref="A13:B13"/>
    <mergeCell ref="A41:C41"/>
    <mergeCell ref="A79:C79"/>
    <mergeCell ref="A96:C96"/>
    <mergeCell ref="A104:C104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8:E128"/>
    <mergeCell ref="A131:C131"/>
    <mergeCell ref="A134:E134"/>
    <mergeCell ref="A137:C137"/>
    <mergeCell ref="A196:C196"/>
    <mergeCell ref="A198:C198"/>
  </mergeCells>
  <printOptions/>
  <pageMargins bottom="0.75" footer="0.0" header="0.0" left="0.25" right="0.25" top="0.75"/>
  <pageSetup fitToHeight="0" paperSize="9" orientation="landscape"/>
  <headerFooter>
    <oddHeader>&amp;C&amp;A</oddHeader>
    <oddFooter>&amp;CPágina &amp;P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2.14"/>
    <col customWidth="1" min="2" max="2" width="26.57"/>
    <col customWidth="1" min="3" max="3" width="29.0"/>
    <col customWidth="1" min="4" max="4" width="17.14"/>
    <col customWidth="1" min="5" max="5" width="8.14"/>
    <col customWidth="1" min="6" max="7" width="11.71"/>
    <col customWidth="1" min="8" max="26" width="8.71"/>
  </cols>
  <sheetData>
    <row r="1">
      <c r="A1" s="1" t="s">
        <v>0</v>
      </c>
      <c r="B1" s="2"/>
      <c r="C1" s="2"/>
      <c r="D1" s="2"/>
      <c r="E1" s="3"/>
    </row>
    <row r="2">
      <c r="A2" s="4" t="s">
        <v>1</v>
      </c>
      <c r="B2" s="2"/>
      <c r="C2" s="2"/>
      <c r="D2" s="2"/>
      <c r="E2" s="3"/>
    </row>
    <row r="3" ht="12.75" customHeight="1"/>
    <row r="4" ht="12.75" customHeight="1"/>
    <row r="5" ht="13.5" customHeight="1">
      <c r="A5" s="5" t="s">
        <v>2</v>
      </c>
      <c r="B5" s="2"/>
      <c r="C5" s="2"/>
      <c r="D5" s="2"/>
      <c r="E5" s="3"/>
    </row>
    <row r="6" ht="13.5" customHeight="1">
      <c r="A6" s="6" t="s">
        <v>3</v>
      </c>
      <c r="B6" s="3"/>
      <c r="C6" s="7" t="s">
        <v>4</v>
      </c>
      <c r="D6" s="2"/>
      <c r="E6" s="3"/>
    </row>
    <row r="7" ht="13.5" customHeight="1">
      <c r="A7" s="8" t="s">
        <v>5</v>
      </c>
      <c r="B7" s="3"/>
      <c r="C7" s="9">
        <v>22.0</v>
      </c>
      <c r="D7" s="2"/>
      <c r="E7" s="3"/>
    </row>
    <row r="8" ht="13.5" customHeight="1">
      <c r="A8" s="6" t="s">
        <v>6</v>
      </c>
      <c r="B8" s="3"/>
      <c r="C8" s="7" t="s">
        <v>7</v>
      </c>
      <c r="D8" s="2"/>
      <c r="E8" s="3"/>
    </row>
    <row r="9" ht="13.5" customHeight="1">
      <c r="A9" s="8" t="s">
        <v>8</v>
      </c>
      <c r="B9" s="3"/>
      <c r="C9" s="119"/>
      <c r="D9" s="2"/>
      <c r="E9" s="3"/>
    </row>
    <row r="10" ht="15.75" customHeight="1">
      <c r="A10" s="6" t="s">
        <v>9</v>
      </c>
      <c r="B10" s="3"/>
      <c r="C10" s="7" t="s">
        <v>10</v>
      </c>
      <c r="D10" s="2"/>
      <c r="E10" s="3"/>
    </row>
    <row r="11" ht="13.5" customHeight="1">
      <c r="A11" s="8" t="s">
        <v>11</v>
      </c>
      <c r="B11" s="3"/>
      <c r="C11" s="11" t="s">
        <v>265</v>
      </c>
      <c r="D11" s="2"/>
      <c r="E11" s="3"/>
    </row>
    <row r="12" ht="14.25" customHeight="1">
      <c r="A12" s="6" t="s">
        <v>13</v>
      </c>
      <c r="B12" s="3"/>
      <c r="C12" s="12">
        <v>1.0</v>
      </c>
      <c r="D12" s="2"/>
      <c r="E12" s="3"/>
    </row>
    <row r="13" ht="13.5" customHeight="1">
      <c r="A13" s="8" t="s">
        <v>14</v>
      </c>
      <c r="B13" s="3"/>
      <c r="C13" s="13">
        <v>44197.0</v>
      </c>
      <c r="D13" s="2"/>
      <c r="E13" s="3"/>
    </row>
    <row r="14" ht="13.5" customHeight="1">
      <c r="A14" s="14"/>
      <c r="B14" s="14"/>
      <c r="C14" s="14"/>
      <c r="D14" s="14"/>
      <c r="E14" s="14"/>
    </row>
    <row r="15" ht="13.5" customHeight="1">
      <c r="A15" s="15"/>
      <c r="B15" s="15"/>
      <c r="C15" s="15"/>
      <c r="D15" s="15"/>
      <c r="E15" s="15"/>
    </row>
    <row r="16" ht="13.5" hidden="1" customHeight="1">
      <c r="A16" s="16" t="s">
        <v>15</v>
      </c>
      <c r="B16" s="17" t="s">
        <v>16</v>
      </c>
      <c r="C16" s="15"/>
      <c r="D16" s="15"/>
      <c r="E16" s="15"/>
    </row>
    <row r="17" ht="13.5" hidden="1" customHeight="1">
      <c r="A17" s="18" t="s">
        <v>17</v>
      </c>
      <c r="B17" s="19">
        <v>600.0</v>
      </c>
      <c r="C17" s="15"/>
      <c r="D17" s="15"/>
      <c r="E17" s="15"/>
    </row>
    <row r="18" ht="13.5" hidden="1" customHeight="1">
      <c r="A18" s="20" t="s">
        <v>18</v>
      </c>
      <c r="B18" s="21">
        <v>1125.0</v>
      </c>
      <c r="C18" s="15"/>
      <c r="D18" s="15"/>
      <c r="E18" s="15"/>
    </row>
    <row r="19" ht="13.5" hidden="1" customHeight="1">
      <c r="A19" s="20" t="s">
        <v>19</v>
      </c>
      <c r="B19" s="19">
        <v>750.0</v>
      </c>
      <c r="C19" s="15"/>
      <c r="D19" s="15"/>
      <c r="E19" s="15"/>
    </row>
    <row r="20" ht="13.5" hidden="1" customHeight="1">
      <c r="A20" s="20" t="s">
        <v>20</v>
      </c>
      <c r="B20" s="19">
        <v>150.0</v>
      </c>
      <c r="C20" s="15"/>
      <c r="D20" s="15"/>
      <c r="E20" s="15"/>
    </row>
    <row r="21" ht="13.5" hidden="1" customHeight="1">
      <c r="A21" s="20" t="s">
        <v>21</v>
      </c>
      <c r="B21" s="21">
        <v>1350.0</v>
      </c>
      <c r="C21" s="15"/>
      <c r="D21" s="15"/>
      <c r="E21" s="15"/>
    </row>
    <row r="22" ht="14.25" hidden="1" customHeight="1">
      <c r="A22" s="20" t="s">
        <v>22</v>
      </c>
      <c r="B22" s="21">
        <v>4500.0</v>
      </c>
      <c r="C22" s="15"/>
      <c r="D22" s="15"/>
      <c r="E22" s="15"/>
    </row>
    <row r="23" ht="13.5" hidden="1" customHeight="1">
      <c r="A23" s="20" t="s">
        <v>23</v>
      </c>
      <c r="B23" s="21">
        <v>75000.0</v>
      </c>
      <c r="C23" s="15"/>
      <c r="D23" s="15"/>
      <c r="E23" s="15"/>
    </row>
    <row r="24" ht="13.5" hidden="1" customHeight="1">
      <c r="A24" s="20" t="s">
        <v>24</v>
      </c>
      <c r="B24" s="19">
        <v>225.0</v>
      </c>
      <c r="C24" s="15"/>
      <c r="D24" s="15"/>
      <c r="E24" s="15"/>
    </row>
    <row r="25" ht="13.5" hidden="1" customHeight="1">
      <c r="A25" s="20" t="s">
        <v>25</v>
      </c>
      <c r="B25" s="22">
        <v>97.5</v>
      </c>
      <c r="C25" s="15"/>
      <c r="D25" s="15"/>
      <c r="E25" s="15"/>
    </row>
    <row r="26" ht="13.5" hidden="1" customHeight="1">
      <c r="A26" s="20" t="s">
        <v>26</v>
      </c>
      <c r="B26" s="22">
        <v>337.5</v>
      </c>
      <c r="C26" s="15"/>
      <c r="D26" s="15"/>
      <c r="E26" s="15"/>
    </row>
    <row r="27" ht="12.75" customHeight="1"/>
    <row r="28" ht="13.5" customHeight="1"/>
    <row r="29" ht="30.75" customHeight="1">
      <c r="A29" s="23" t="s">
        <v>27</v>
      </c>
      <c r="B29" s="24" t="s">
        <v>28</v>
      </c>
      <c r="C29" s="24" t="s">
        <v>29</v>
      </c>
    </row>
    <row r="30" ht="13.5" customHeight="1">
      <c r="A30" s="25" t="s">
        <v>30</v>
      </c>
      <c r="B30" s="25"/>
      <c r="C30" s="25"/>
    </row>
    <row r="31" ht="13.5" customHeight="1">
      <c r="A31" s="26" t="s">
        <v>31</v>
      </c>
      <c r="B31" s="27" t="s">
        <v>32</v>
      </c>
      <c r="C31" s="27" t="s">
        <v>33</v>
      </c>
    </row>
    <row r="32" ht="13.5" customHeight="1">
      <c r="A32" s="28" t="s">
        <v>34</v>
      </c>
      <c r="B32" s="29"/>
      <c r="C32" s="30" t="str">
        <f>C9</f>
        <v/>
      </c>
    </row>
    <row r="33" ht="13.5" customHeight="1">
      <c r="A33" s="28" t="s">
        <v>35</v>
      </c>
      <c r="B33" s="31"/>
      <c r="C33" s="32"/>
    </row>
    <row r="34" ht="13.5" customHeight="1">
      <c r="A34" s="28" t="s">
        <v>36</v>
      </c>
      <c r="B34" s="33">
        <v>0.2</v>
      </c>
      <c r="C34" s="30">
        <f>C32*B34</f>
        <v>0</v>
      </c>
    </row>
    <row r="35" ht="13.5" customHeight="1">
      <c r="A35" s="28" t="s">
        <v>37</v>
      </c>
      <c r="B35" s="34"/>
      <c r="C35" s="30"/>
    </row>
    <row r="36" ht="13.5" customHeight="1">
      <c r="A36" s="28" t="s">
        <v>38</v>
      </c>
      <c r="B36" s="34"/>
      <c r="C36" s="30"/>
    </row>
    <row r="37" ht="13.5" customHeight="1">
      <c r="A37" s="28" t="s">
        <v>39</v>
      </c>
      <c r="B37" s="34"/>
      <c r="C37" s="30"/>
    </row>
    <row r="38" ht="13.5" customHeight="1">
      <c r="A38" s="28" t="s">
        <v>40</v>
      </c>
      <c r="B38" s="35"/>
      <c r="C38" s="30"/>
    </row>
    <row r="39" ht="13.5" customHeight="1">
      <c r="A39" s="36" t="s">
        <v>41</v>
      </c>
      <c r="B39" s="37"/>
      <c r="C39" s="38">
        <f>SUM(C32:C38)</f>
        <v>0</v>
      </c>
    </row>
    <row r="40" ht="13.5" customHeight="1">
      <c r="A40" s="39"/>
      <c r="B40" s="40"/>
      <c r="C40" s="41"/>
    </row>
    <row r="41" ht="13.5" customHeight="1">
      <c r="A41" s="42" t="s">
        <v>42</v>
      </c>
      <c r="B41" s="2"/>
      <c r="C41" s="3"/>
    </row>
    <row r="42" ht="13.5" customHeight="1">
      <c r="A42" s="43" t="s">
        <v>43</v>
      </c>
      <c r="B42" s="44" t="s">
        <v>32</v>
      </c>
      <c r="C42" s="44" t="s">
        <v>33</v>
      </c>
    </row>
    <row r="43" ht="13.5" customHeight="1">
      <c r="A43" s="28" t="s">
        <v>44</v>
      </c>
      <c r="B43" s="45">
        <v>0.0833</v>
      </c>
      <c r="C43" s="46">
        <f t="shared" ref="C43:C44" si="1">$B43*C$39</f>
        <v>0</v>
      </c>
    </row>
    <row r="44" ht="13.5" customHeight="1">
      <c r="A44" s="28" t="s">
        <v>266</v>
      </c>
      <c r="B44" s="45">
        <v>0.1111</v>
      </c>
      <c r="C44" s="46">
        <f t="shared" si="1"/>
        <v>0</v>
      </c>
    </row>
    <row r="45" ht="13.5" customHeight="1">
      <c r="A45" s="36" t="s">
        <v>46</v>
      </c>
      <c r="B45" s="47">
        <f t="shared" ref="B45:C45" si="2">SUM(B43:B44)</f>
        <v>0.1944</v>
      </c>
      <c r="C45" s="38">
        <f t="shared" si="2"/>
        <v>0</v>
      </c>
    </row>
    <row r="46">
      <c r="A46" s="43" t="s">
        <v>267</v>
      </c>
      <c r="B46" s="44" t="s">
        <v>32</v>
      </c>
      <c r="C46" s="44" t="s">
        <v>33</v>
      </c>
    </row>
    <row r="47" ht="13.5" customHeight="1">
      <c r="A47" s="28" t="s">
        <v>48</v>
      </c>
      <c r="B47" s="45">
        <v>0.2</v>
      </c>
      <c r="C47" s="46">
        <f>B47*(C45+C39)</f>
        <v>0</v>
      </c>
    </row>
    <row r="48" ht="13.5" customHeight="1">
      <c r="A48" s="28" t="s">
        <v>49</v>
      </c>
      <c r="B48" s="45">
        <v>0.025</v>
      </c>
      <c r="C48" s="46">
        <f t="shared" ref="C48:C54" si="3">$B48*(C$39+C$45)</f>
        <v>0</v>
      </c>
    </row>
    <row r="49" ht="13.5" customHeight="1">
      <c r="A49" s="28" t="s">
        <v>268</v>
      </c>
      <c r="B49" s="45">
        <v>0.03</v>
      </c>
      <c r="C49" s="46">
        <f t="shared" si="3"/>
        <v>0</v>
      </c>
    </row>
    <row r="50" ht="13.5" customHeight="1">
      <c r="A50" s="28" t="s">
        <v>51</v>
      </c>
      <c r="B50" s="45">
        <v>0.015</v>
      </c>
      <c r="C50" s="46">
        <f t="shared" si="3"/>
        <v>0</v>
      </c>
    </row>
    <row r="51" ht="13.5" customHeight="1">
      <c r="A51" s="28" t="s">
        <v>52</v>
      </c>
      <c r="B51" s="45">
        <v>0.01</v>
      </c>
      <c r="C51" s="46">
        <f t="shared" si="3"/>
        <v>0</v>
      </c>
    </row>
    <row r="52" ht="13.5" customHeight="1">
      <c r="A52" s="28" t="s">
        <v>53</v>
      </c>
      <c r="B52" s="45">
        <v>0.006</v>
      </c>
      <c r="C52" s="46">
        <f t="shared" si="3"/>
        <v>0</v>
      </c>
    </row>
    <row r="53" ht="13.5" customHeight="1">
      <c r="A53" s="28" t="s">
        <v>54</v>
      </c>
      <c r="B53" s="45">
        <v>0.002</v>
      </c>
      <c r="C53" s="46">
        <f t="shared" si="3"/>
        <v>0</v>
      </c>
    </row>
    <row r="54" ht="15.0" customHeight="1">
      <c r="A54" s="28" t="s">
        <v>55</v>
      </c>
      <c r="B54" s="45">
        <v>0.08</v>
      </c>
      <c r="C54" s="46">
        <f t="shared" si="3"/>
        <v>0</v>
      </c>
    </row>
    <row r="55" ht="12.0" customHeight="1">
      <c r="A55" s="36" t="s">
        <v>46</v>
      </c>
      <c r="B55" s="47">
        <f t="shared" ref="B55:C55" si="4">SUM(B47:B54)</f>
        <v>0.368</v>
      </c>
      <c r="C55" s="38">
        <f t="shared" si="4"/>
        <v>0</v>
      </c>
    </row>
    <row r="56" ht="13.5" customHeight="1">
      <c r="A56" s="26" t="s">
        <v>56</v>
      </c>
      <c r="B56" s="44" t="s">
        <v>57</v>
      </c>
      <c r="C56" s="44" t="s">
        <v>33</v>
      </c>
    </row>
    <row r="57" ht="13.5" customHeight="1">
      <c r="A57" s="28" t="s">
        <v>58</v>
      </c>
      <c r="B57" s="48"/>
      <c r="C57" s="30">
        <f>(2*22*$B57)-(0.06*C32)</f>
        <v>0</v>
      </c>
    </row>
    <row r="58" ht="13.5" customHeight="1">
      <c r="A58" s="28" t="s">
        <v>59</v>
      </c>
      <c r="B58" s="48"/>
      <c r="C58" s="46" t="str">
        <f t="shared" ref="C58:C61" si="5">$B58</f>
        <v/>
      </c>
    </row>
    <row r="59" ht="13.5" customHeight="1">
      <c r="A59" s="50" t="s">
        <v>60</v>
      </c>
      <c r="B59" s="49"/>
      <c r="C59" s="46" t="str">
        <f t="shared" si="5"/>
        <v/>
      </c>
    </row>
    <row r="60" ht="14.25" customHeight="1">
      <c r="A60" s="28" t="s">
        <v>61</v>
      </c>
      <c r="B60" s="48"/>
      <c r="C60" s="46" t="str">
        <f t="shared" si="5"/>
        <v/>
      </c>
    </row>
    <row r="61" ht="13.5" customHeight="1">
      <c r="A61" s="28" t="s">
        <v>62</v>
      </c>
      <c r="B61" s="48"/>
      <c r="C61" s="46" t="str">
        <f t="shared" si="5"/>
        <v/>
      </c>
    </row>
    <row r="62" ht="13.5" customHeight="1">
      <c r="A62" s="36" t="s">
        <v>46</v>
      </c>
      <c r="B62" s="38"/>
      <c r="C62" s="38">
        <f>SUM(C57:C61)</f>
        <v>0</v>
      </c>
    </row>
    <row r="63" ht="13.5" customHeight="1">
      <c r="A63" s="43" t="s">
        <v>63</v>
      </c>
      <c r="B63" s="44" t="s">
        <v>32</v>
      </c>
      <c r="C63" s="44" t="s">
        <v>33</v>
      </c>
    </row>
    <row r="64" ht="13.5" customHeight="1">
      <c r="A64" s="51" t="s">
        <v>64</v>
      </c>
      <c r="B64" s="52">
        <f t="shared" ref="B64:C64" si="6">B45</f>
        <v>0.1944</v>
      </c>
      <c r="C64" s="46">
        <f t="shared" si="6"/>
        <v>0</v>
      </c>
    </row>
    <row r="65" ht="13.5" customHeight="1">
      <c r="A65" s="51" t="s">
        <v>65</v>
      </c>
      <c r="B65" s="52">
        <f t="shared" ref="B65:C65" si="7">B55</f>
        <v>0.368</v>
      </c>
      <c r="C65" s="46">
        <f t="shared" si="7"/>
        <v>0</v>
      </c>
    </row>
    <row r="66" ht="13.5" customHeight="1">
      <c r="A66" s="51" t="s">
        <v>56</v>
      </c>
      <c r="B66" s="52"/>
      <c r="C66" s="46">
        <f>C62</f>
        <v>0</v>
      </c>
    </row>
    <row r="67" ht="13.5" customHeight="1">
      <c r="A67" s="53" t="s">
        <v>162</v>
      </c>
      <c r="B67" s="37"/>
      <c r="C67" s="38">
        <f>SUM(C64:C66)</f>
        <v>0</v>
      </c>
    </row>
    <row r="68" ht="13.5" customHeight="1">
      <c r="A68" s="54"/>
      <c r="B68" s="41"/>
      <c r="C68" s="41"/>
    </row>
    <row r="69" ht="13.5" customHeight="1">
      <c r="A69" s="55" t="s">
        <v>67</v>
      </c>
      <c r="B69" s="25"/>
      <c r="C69" s="25"/>
    </row>
    <row r="70" ht="13.5" customHeight="1">
      <c r="A70" s="26" t="s">
        <v>68</v>
      </c>
      <c r="B70" s="44" t="s">
        <v>32</v>
      </c>
      <c r="C70" s="44" t="s">
        <v>33</v>
      </c>
    </row>
    <row r="71" ht="13.5" customHeight="1">
      <c r="A71" s="28" t="s">
        <v>69</v>
      </c>
      <c r="B71" s="45">
        <f>1/12*0.05</f>
        <v>0.004166666667</v>
      </c>
      <c r="C71" s="46">
        <f t="shared" ref="C71:C76" si="8">$B71*C$39</f>
        <v>0</v>
      </c>
    </row>
    <row r="72" ht="13.5" customHeight="1">
      <c r="A72" s="56" t="s">
        <v>70</v>
      </c>
      <c r="B72" s="45">
        <f>B54*B71</f>
        <v>0.0003333333333</v>
      </c>
      <c r="C72" s="46">
        <f t="shared" si="8"/>
        <v>0</v>
      </c>
    </row>
    <row r="73" ht="13.5" customHeight="1">
      <c r="A73" s="28" t="s">
        <v>269</v>
      </c>
      <c r="B73" s="57">
        <v>0.02</v>
      </c>
      <c r="C73" s="46">
        <f t="shared" si="8"/>
        <v>0</v>
      </c>
    </row>
    <row r="74" ht="13.5" customHeight="1">
      <c r="A74" s="28" t="s">
        <v>72</v>
      </c>
      <c r="B74" s="45">
        <f>1/30*7/12</f>
        <v>0.01944444444</v>
      </c>
      <c r="C74" s="46">
        <f t="shared" si="8"/>
        <v>0</v>
      </c>
    </row>
    <row r="75" ht="13.5" customHeight="1">
      <c r="A75" s="28" t="s">
        <v>73</v>
      </c>
      <c r="B75" s="45">
        <f>B55*B74</f>
        <v>0.007155555556</v>
      </c>
      <c r="C75" s="46">
        <f t="shared" si="8"/>
        <v>0</v>
      </c>
    </row>
    <row r="76" ht="13.5" customHeight="1">
      <c r="A76" s="28" t="s">
        <v>74</v>
      </c>
      <c r="B76" s="57">
        <v>0.02</v>
      </c>
      <c r="C76" s="46">
        <f t="shared" si="8"/>
        <v>0</v>
      </c>
    </row>
    <row r="77" ht="13.5" customHeight="1">
      <c r="A77" s="36" t="s">
        <v>41</v>
      </c>
      <c r="B77" s="37">
        <f t="shared" ref="B77:C77" si="9">SUM(B71:B76)</f>
        <v>0.0711</v>
      </c>
      <c r="C77" s="38">
        <f t="shared" si="9"/>
        <v>0</v>
      </c>
    </row>
    <row r="78" ht="13.5" customHeight="1">
      <c r="A78" s="54"/>
      <c r="B78" s="41"/>
      <c r="C78" s="41"/>
    </row>
    <row r="79" ht="13.5" customHeight="1">
      <c r="A79" s="42" t="s">
        <v>75</v>
      </c>
      <c r="B79" s="2"/>
      <c r="C79" s="3"/>
    </row>
    <row r="80" ht="13.5" customHeight="1">
      <c r="A80" s="26" t="s">
        <v>76</v>
      </c>
      <c r="B80" s="44" t="s">
        <v>32</v>
      </c>
      <c r="C80" s="44" t="s">
        <v>33</v>
      </c>
    </row>
    <row r="81" ht="13.5" customHeight="1">
      <c r="A81" s="58" t="s">
        <v>77</v>
      </c>
      <c r="B81" s="59">
        <v>0.00926</v>
      </c>
      <c r="C81" s="46">
        <f>$B81*(C$39+C67+C77)</f>
        <v>0</v>
      </c>
    </row>
    <row r="82" ht="13.5" customHeight="1">
      <c r="A82" s="58" t="s">
        <v>78</v>
      </c>
      <c r="B82" s="45">
        <v>0.0028</v>
      </c>
      <c r="C82" s="46">
        <f>$B82*(C$39+C67+C77)</f>
        <v>0</v>
      </c>
    </row>
    <row r="83" ht="13.5" customHeight="1">
      <c r="A83" s="58" t="s">
        <v>79</v>
      </c>
      <c r="B83" s="45">
        <v>4.0E-4</v>
      </c>
      <c r="C83" s="46">
        <f>$B83*(C$39+C67+C77)</f>
        <v>0</v>
      </c>
    </row>
    <row r="84" ht="13.5" customHeight="1">
      <c r="A84" s="58" t="s">
        <v>80</v>
      </c>
      <c r="B84" s="45">
        <v>0.0027</v>
      </c>
      <c r="C84" s="46">
        <f>$B84*(C$39+C67+C77)</f>
        <v>0</v>
      </c>
    </row>
    <row r="85" ht="14.25" customHeight="1">
      <c r="A85" s="58" t="s">
        <v>81</v>
      </c>
      <c r="B85" s="45">
        <v>9.0E-4</v>
      </c>
      <c r="C85" s="46">
        <f>$B85*(C$39+C67+C77)</f>
        <v>0</v>
      </c>
    </row>
    <row r="86" ht="13.5" customHeight="1">
      <c r="A86" s="58" t="s">
        <v>82</v>
      </c>
      <c r="B86" s="45">
        <v>0.0166</v>
      </c>
      <c r="C86" s="46">
        <f>$B86*(C$39+C67+C77)</f>
        <v>0</v>
      </c>
    </row>
    <row r="87" ht="13.5" customHeight="1">
      <c r="A87" s="36" t="s">
        <v>46</v>
      </c>
      <c r="B87" s="47">
        <f t="shared" ref="B87:C87" si="10">SUM(B81:B86)</f>
        <v>0.03266</v>
      </c>
      <c r="C87" s="38">
        <f t="shared" si="10"/>
        <v>0</v>
      </c>
    </row>
    <row r="88" ht="13.5" customHeight="1">
      <c r="A88" s="26" t="s">
        <v>83</v>
      </c>
      <c r="B88" s="60"/>
      <c r="C88" s="44" t="s">
        <v>33</v>
      </c>
    </row>
    <row r="89" ht="13.5" customHeight="1">
      <c r="A89" s="28" t="s">
        <v>84</v>
      </c>
      <c r="B89" s="45">
        <v>0.0</v>
      </c>
      <c r="C89" s="46">
        <f>$B89*C$39</f>
        <v>0</v>
      </c>
    </row>
    <row r="90" ht="13.5" customHeight="1">
      <c r="A90" s="36" t="s">
        <v>46</v>
      </c>
      <c r="B90" s="47">
        <f t="shared" ref="B90:C90" si="11">SUM(B89)</f>
        <v>0</v>
      </c>
      <c r="C90" s="38">
        <f t="shared" si="11"/>
        <v>0</v>
      </c>
    </row>
    <row r="91" ht="13.5" customHeight="1">
      <c r="A91" s="26" t="s">
        <v>85</v>
      </c>
      <c r="B91" s="44" t="s">
        <v>32</v>
      </c>
      <c r="C91" s="44" t="s">
        <v>33</v>
      </c>
    </row>
    <row r="92" ht="13.5" customHeight="1">
      <c r="A92" s="28" t="s">
        <v>86</v>
      </c>
      <c r="B92" s="45">
        <f t="shared" ref="B92:C92" si="12">B87</f>
        <v>0.03266</v>
      </c>
      <c r="C92" s="46">
        <f t="shared" si="12"/>
        <v>0</v>
      </c>
    </row>
    <row r="93" ht="13.5" customHeight="1">
      <c r="A93" s="28" t="s">
        <v>87</v>
      </c>
      <c r="B93" s="45">
        <f t="shared" ref="B93:C93" si="13">B90</f>
        <v>0</v>
      </c>
      <c r="C93" s="46">
        <f t="shared" si="13"/>
        <v>0</v>
      </c>
    </row>
    <row r="94" ht="13.5" customHeight="1">
      <c r="A94" s="36" t="s">
        <v>41</v>
      </c>
      <c r="B94" s="37"/>
      <c r="C94" s="38">
        <f>SUM(C92:C93)</f>
        <v>0</v>
      </c>
    </row>
    <row r="95" ht="13.5" customHeight="1">
      <c r="A95" s="54"/>
      <c r="B95" s="64"/>
      <c r="C95" s="41"/>
    </row>
    <row r="96" ht="13.5" customHeight="1">
      <c r="A96" s="42" t="s">
        <v>88</v>
      </c>
      <c r="B96" s="2"/>
      <c r="C96" s="3"/>
    </row>
    <row r="97" ht="15.0" customHeight="1">
      <c r="A97" s="26" t="s">
        <v>89</v>
      </c>
      <c r="B97" s="44" t="s">
        <v>57</v>
      </c>
      <c r="C97" s="44" t="s">
        <v>33</v>
      </c>
    </row>
    <row r="98" ht="15.0" customHeight="1">
      <c r="A98" s="28" t="s">
        <v>90</v>
      </c>
      <c r="B98" s="66">
        <f>'Materiais - Equipamentos - Unif'!$E$354</f>
        <v>0</v>
      </c>
      <c r="C98" s="30">
        <f t="shared" ref="C98:C100" si="14">B98</f>
        <v>0</v>
      </c>
    </row>
    <row r="99" ht="15.0" customHeight="1">
      <c r="A99" s="28" t="s">
        <v>91</v>
      </c>
      <c r="B99" s="66">
        <f>'Materiais - Equipamentos - Unif'!$E$350</f>
        <v>0</v>
      </c>
      <c r="C99" s="30">
        <f t="shared" si="14"/>
        <v>0</v>
      </c>
    </row>
    <row r="100" ht="15.0" customHeight="1">
      <c r="A100" s="28" t="s">
        <v>92</v>
      </c>
      <c r="B100" s="66">
        <f>'Materiais - Equipamentos - Unif'!$E$352</f>
        <v>0</v>
      </c>
      <c r="C100" s="30">
        <f t="shared" si="14"/>
        <v>0</v>
      </c>
    </row>
    <row r="101" ht="15.0" customHeight="1">
      <c r="A101" s="28" t="s">
        <v>93</v>
      </c>
      <c r="B101" s="66"/>
      <c r="C101" s="30">
        <v>0.0</v>
      </c>
    </row>
    <row r="102" ht="15.0" customHeight="1">
      <c r="A102" s="36" t="s">
        <v>41</v>
      </c>
      <c r="B102" s="67"/>
      <c r="C102" s="38">
        <f>SUM(C98:C101)</f>
        <v>0</v>
      </c>
    </row>
    <row r="103" ht="15.75" customHeight="1">
      <c r="A103" s="54"/>
      <c r="B103" s="64"/>
      <c r="C103" s="41"/>
    </row>
    <row r="104" ht="16.5" customHeight="1">
      <c r="A104" s="42" t="s">
        <v>94</v>
      </c>
      <c r="B104" s="2"/>
      <c r="C104" s="3"/>
    </row>
    <row r="105" ht="17.25" customHeight="1">
      <c r="A105" s="26" t="s">
        <v>95</v>
      </c>
      <c r="B105" s="44" t="s">
        <v>32</v>
      </c>
      <c r="C105" s="44" t="s">
        <v>33</v>
      </c>
    </row>
    <row r="106" ht="15.0" customHeight="1">
      <c r="A106" s="28" t="s">
        <v>96</v>
      </c>
      <c r="B106" s="68"/>
      <c r="C106" s="46">
        <f>$B106*(C39+C67+C77+C94+C102)</f>
        <v>0</v>
      </c>
    </row>
    <row r="107" ht="13.5" customHeight="1">
      <c r="A107" s="28" t="s">
        <v>97</v>
      </c>
      <c r="B107" s="68"/>
      <c r="C107" s="46">
        <f>$B107*(C39+C67+C77+C94+C102+C106)</f>
        <v>0</v>
      </c>
    </row>
    <row r="108">
      <c r="A108" s="28" t="s">
        <v>270</v>
      </c>
      <c r="B108" s="45">
        <f>SUM(B109:B112)</f>
        <v>0.1425</v>
      </c>
      <c r="C108" s="46">
        <f>((C39+C67+C77+C94+C102+C106+C107)/(1-($B$108)))*$B108</f>
        <v>0</v>
      </c>
    </row>
    <row r="109" ht="13.5" customHeight="1">
      <c r="A109" s="69" t="s">
        <v>99</v>
      </c>
      <c r="B109" s="45">
        <v>0.0925</v>
      </c>
      <c r="C109" s="70">
        <f>((C39+C67+C77+C94+C102+C106+C107)/(1-($B$109+$B$111)))*$B109</f>
        <v>0</v>
      </c>
    </row>
    <row r="110" ht="13.5" customHeight="1">
      <c r="A110" s="69" t="s">
        <v>100</v>
      </c>
      <c r="B110" s="45"/>
      <c r="C110" s="70"/>
    </row>
    <row r="111" ht="13.5" customHeight="1">
      <c r="A111" s="69" t="s">
        <v>101</v>
      </c>
      <c r="B111" s="57">
        <v>0.05</v>
      </c>
      <c r="C111" s="70">
        <f>((C39+C67+C77+C94+C102+C106+C107)/(1-($B$111+$B$109)))*$B111</f>
        <v>0</v>
      </c>
    </row>
    <row r="112" ht="13.5" customHeight="1">
      <c r="A112" s="69" t="s">
        <v>102</v>
      </c>
      <c r="B112" s="71"/>
      <c r="C112" s="72"/>
    </row>
    <row r="113" ht="13.5" customHeight="1">
      <c r="A113" s="36" t="s">
        <v>41</v>
      </c>
      <c r="B113" s="67"/>
      <c r="C113" s="38">
        <f>SUM(C106:C108)</f>
        <v>0</v>
      </c>
    </row>
    <row r="114" ht="13.5" customHeight="1">
      <c r="A114" s="15"/>
      <c r="B114" s="15"/>
      <c r="C114" s="15"/>
    </row>
    <row r="115" ht="13.5" customHeight="1">
      <c r="A115" s="15"/>
      <c r="B115" s="15"/>
      <c r="C115" s="15"/>
    </row>
    <row r="116" ht="13.5" customHeight="1">
      <c r="A116" s="73" t="s">
        <v>103</v>
      </c>
      <c r="B116" s="3"/>
      <c r="C116" s="74" t="s">
        <v>29</v>
      </c>
    </row>
    <row r="117" ht="13.5" customHeight="1">
      <c r="A117" s="75" t="s">
        <v>104</v>
      </c>
      <c r="B117" s="3"/>
      <c r="C117" s="44" t="s">
        <v>33</v>
      </c>
    </row>
    <row r="118" ht="13.5" customHeight="1">
      <c r="A118" s="76" t="s">
        <v>105</v>
      </c>
      <c r="B118" s="3"/>
      <c r="C118" s="46">
        <f>C39</f>
        <v>0</v>
      </c>
    </row>
    <row r="119" ht="13.5" customHeight="1">
      <c r="A119" s="76" t="s">
        <v>106</v>
      </c>
      <c r="B119" s="3"/>
      <c r="C119" s="46">
        <f>C67</f>
        <v>0</v>
      </c>
    </row>
    <row r="120" ht="13.5" customHeight="1">
      <c r="A120" s="76" t="s">
        <v>107</v>
      </c>
      <c r="B120" s="3"/>
      <c r="C120" s="46">
        <f>C77</f>
        <v>0</v>
      </c>
    </row>
    <row r="121" ht="13.5" customHeight="1">
      <c r="A121" s="76" t="s">
        <v>108</v>
      </c>
      <c r="B121" s="3"/>
      <c r="C121" s="46">
        <f>C94</f>
        <v>0</v>
      </c>
    </row>
    <row r="122" ht="13.5" customHeight="1">
      <c r="A122" s="76" t="s">
        <v>109</v>
      </c>
      <c r="B122" s="3"/>
      <c r="C122" s="46">
        <f>C102</f>
        <v>0</v>
      </c>
    </row>
    <row r="123" ht="13.5" customHeight="1">
      <c r="A123" s="77" t="s">
        <v>110</v>
      </c>
      <c r="B123" s="3"/>
      <c r="C123" s="78">
        <f>SUM(C118:C122)</f>
        <v>0</v>
      </c>
    </row>
    <row r="124" ht="13.5" customHeight="1">
      <c r="A124" s="76" t="s">
        <v>111</v>
      </c>
      <c r="B124" s="3"/>
      <c r="C124" s="46">
        <f>C113</f>
        <v>0</v>
      </c>
    </row>
    <row r="125" ht="13.5" customHeight="1">
      <c r="A125" s="79" t="s">
        <v>112</v>
      </c>
      <c r="B125" s="3"/>
      <c r="C125" s="80">
        <f>ROUND(C118+C119+C120+C121+C122+C124,2)</f>
        <v>0</v>
      </c>
    </row>
    <row r="126" ht="12.75" customHeight="1"/>
    <row r="127" ht="13.5" hidden="1" customHeight="1">
      <c r="A127" s="81"/>
      <c r="B127" s="81"/>
      <c r="C127" s="81"/>
      <c r="D127" s="81"/>
      <c r="E127" s="81"/>
      <c r="F127" s="81"/>
      <c r="G127" s="81"/>
    </row>
    <row r="128" ht="13.5" hidden="1" customHeight="1">
      <c r="A128" s="82" t="s">
        <v>113</v>
      </c>
      <c r="B128" s="83"/>
      <c r="C128" s="83"/>
      <c r="D128" s="83"/>
      <c r="E128" s="84"/>
      <c r="F128" s="81"/>
      <c r="G128" s="81"/>
    </row>
    <row r="129" ht="24.75" hidden="1" customHeight="1">
      <c r="A129" s="85" t="s">
        <v>114</v>
      </c>
      <c r="B129" s="86" t="s">
        <v>115</v>
      </c>
      <c r="C129" s="86" t="s">
        <v>116</v>
      </c>
      <c r="D129" s="86" t="s">
        <v>117</v>
      </c>
      <c r="E129" s="87"/>
      <c r="F129" s="87"/>
      <c r="G129" s="87"/>
    </row>
    <row r="130" ht="13.5" hidden="1" customHeight="1">
      <c r="A130" s="88" t="s">
        <v>118</v>
      </c>
      <c r="B130" s="89" t="s">
        <v>119</v>
      </c>
      <c r="C130" s="90">
        <f>C125</f>
        <v>0</v>
      </c>
      <c r="D130" s="91">
        <f>1/B17*C130</f>
        <v>0</v>
      </c>
      <c r="E130" s="87"/>
      <c r="F130" s="87"/>
      <c r="G130" s="87"/>
    </row>
    <row r="131" ht="13.5" hidden="1" customHeight="1">
      <c r="A131" s="92" t="s">
        <v>120</v>
      </c>
      <c r="B131" s="2"/>
      <c r="C131" s="3"/>
      <c r="D131" s="93">
        <f>ROUND(SUM(D130),2)</f>
        <v>0</v>
      </c>
      <c r="E131" s="87"/>
      <c r="F131" s="87"/>
      <c r="G131" s="87"/>
    </row>
    <row r="132" ht="13.5" hidden="1" customHeight="1">
      <c r="A132" s="87"/>
      <c r="B132" s="87"/>
      <c r="C132" s="87"/>
      <c r="D132" s="87"/>
      <c r="E132" s="87"/>
      <c r="F132" s="87"/>
      <c r="G132" s="87"/>
    </row>
    <row r="133" ht="13.5" hidden="1" customHeight="1">
      <c r="A133" s="87"/>
      <c r="B133" s="87"/>
      <c r="C133" s="87"/>
      <c r="D133" s="87"/>
      <c r="E133" s="87"/>
      <c r="F133" s="87"/>
      <c r="G133" s="87"/>
    </row>
    <row r="134" ht="13.5" hidden="1" customHeight="1">
      <c r="A134" s="139" t="s">
        <v>121</v>
      </c>
      <c r="B134" s="83"/>
      <c r="C134" s="83"/>
      <c r="D134" s="83"/>
      <c r="E134" s="84"/>
      <c r="F134" s="87"/>
      <c r="G134" s="87"/>
    </row>
    <row r="135" ht="33.0" hidden="1" customHeight="1">
      <c r="A135" s="85" t="s">
        <v>114</v>
      </c>
      <c r="B135" s="86" t="s">
        <v>115</v>
      </c>
      <c r="C135" s="86" t="s">
        <v>116</v>
      </c>
      <c r="D135" s="86" t="s">
        <v>122</v>
      </c>
      <c r="E135" s="87"/>
      <c r="F135" s="87"/>
      <c r="G135" s="87"/>
    </row>
    <row r="136" ht="13.5" hidden="1" customHeight="1">
      <c r="A136" s="88" t="s">
        <v>118</v>
      </c>
      <c r="B136" s="89" t="s">
        <v>119</v>
      </c>
      <c r="C136" s="90">
        <f>C125</f>
        <v>0</v>
      </c>
      <c r="D136" s="91">
        <f>(1/B18)*C136</f>
        <v>0</v>
      </c>
      <c r="E136" s="87"/>
      <c r="F136" s="87"/>
      <c r="G136" s="87"/>
    </row>
    <row r="137" ht="13.5" hidden="1" customHeight="1">
      <c r="A137" s="92" t="s">
        <v>120</v>
      </c>
      <c r="B137" s="2"/>
      <c r="C137" s="3"/>
      <c r="D137" s="93">
        <f>ROUND(SUM(D136),2)</f>
        <v>0</v>
      </c>
      <c r="E137" s="87"/>
      <c r="F137" s="87"/>
      <c r="G137" s="87"/>
    </row>
    <row r="138" ht="13.5" hidden="1" customHeight="1">
      <c r="A138" s="87"/>
      <c r="B138" s="87"/>
      <c r="C138" s="87"/>
      <c r="D138" s="87"/>
      <c r="E138" s="87"/>
      <c r="F138" s="87"/>
      <c r="G138" s="87"/>
    </row>
    <row r="139" ht="13.5" hidden="1" customHeight="1">
      <c r="A139" s="87"/>
      <c r="B139" s="87"/>
      <c r="C139" s="87"/>
      <c r="D139" s="87"/>
      <c r="E139" s="87"/>
      <c r="F139" s="87"/>
      <c r="G139" s="87"/>
    </row>
    <row r="140" ht="13.5" hidden="1" customHeight="1">
      <c r="A140" s="139" t="s">
        <v>123</v>
      </c>
      <c r="B140" s="83"/>
      <c r="C140" s="83"/>
      <c r="D140" s="83"/>
      <c r="E140" s="84"/>
      <c r="F140" s="87"/>
      <c r="G140" s="87"/>
    </row>
    <row r="141" ht="33.75" hidden="1" customHeight="1">
      <c r="A141" s="85" t="s">
        <v>114</v>
      </c>
      <c r="B141" s="86" t="s">
        <v>115</v>
      </c>
      <c r="C141" s="86" t="s">
        <v>116</v>
      </c>
      <c r="D141" s="86" t="s">
        <v>122</v>
      </c>
      <c r="E141" s="87"/>
      <c r="F141" s="87"/>
      <c r="G141" s="87"/>
    </row>
    <row r="142" ht="13.5" hidden="1" customHeight="1">
      <c r="A142" s="88" t="s">
        <v>118</v>
      </c>
      <c r="B142" s="89" t="s">
        <v>119</v>
      </c>
      <c r="C142" s="90">
        <f>C125</f>
        <v>0</v>
      </c>
      <c r="D142" s="91">
        <f>1/B19*C142</f>
        <v>0</v>
      </c>
      <c r="E142" s="87"/>
      <c r="F142" s="87"/>
      <c r="G142" s="87"/>
    </row>
    <row r="143" ht="13.5" hidden="1" customHeight="1">
      <c r="A143" s="92" t="s">
        <v>120</v>
      </c>
      <c r="B143" s="2"/>
      <c r="C143" s="3"/>
      <c r="D143" s="93">
        <f>ROUND(SUM(D142),2)</f>
        <v>0</v>
      </c>
      <c r="E143" s="87"/>
      <c r="F143" s="87"/>
      <c r="G143" s="87"/>
    </row>
    <row r="144" ht="13.5" hidden="1" customHeight="1">
      <c r="A144" s="87"/>
      <c r="B144" s="87"/>
      <c r="C144" s="87"/>
      <c r="D144" s="87"/>
      <c r="E144" s="87"/>
      <c r="F144" s="87"/>
      <c r="G144" s="87"/>
    </row>
    <row r="145" ht="13.5" hidden="1" customHeight="1">
      <c r="A145" s="87"/>
      <c r="B145" s="87"/>
      <c r="C145" s="87"/>
      <c r="D145" s="87"/>
      <c r="E145" s="87"/>
      <c r="F145" s="87"/>
      <c r="G145" s="87"/>
    </row>
    <row r="146" ht="13.5" hidden="1" customHeight="1">
      <c r="A146" s="139" t="s">
        <v>124</v>
      </c>
      <c r="B146" s="83"/>
      <c r="C146" s="83"/>
      <c r="D146" s="83"/>
      <c r="E146" s="84"/>
      <c r="F146" s="87"/>
      <c r="G146" s="87"/>
    </row>
    <row r="147" ht="34.5" hidden="1" customHeight="1">
      <c r="A147" s="85" t="s">
        <v>114</v>
      </c>
      <c r="B147" s="95" t="s">
        <v>115</v>
      </c>
      <c r="C147" s="86" t="s">
        <v>116</v>
      </c>
      <c r="D147" s="95" t="s">
        <v>122</v>
      </c>
      <c r="E147" s="87"/>
      <c r="F147" s="87"/>
      <c r="G147" s="87"/>
    </row>
    <row r="148" ht="13.5" hidden="1" customHeight="1">
      <c r="A148" s="88" t="s">
        <v>118</v>
      </c>
      <c r="B148" s="89" t="s">
        <v>119</v>
      </c>
      <c r="C148" s="96">
        <f>C125</f>
        <v>0</v>
      </c>
      <c r="D148" s="97">
        <f>1/B20*C148</f>
        <v>0</v>
      </c>
      <c r="E148" s="87"/>
      <c r="F148" s="87"/>
      <c r="G148" s="87"/>
    </row>
    <row r="149" ht="13.5" hidden="1" customHeight="1">
      <c r="A149" s="92" t="s">
        <v>120</v>
      </c>
      <c r="B149" s="2"/>
      <c r="C149" s="3"/>
      <c r="D149" s="98">
        <f>ROUND(SUM(D148),2)</f>
        <v>0</v>
      </c>
      <c r="E149" s="87"/>
      <c r="F149" s="87"/>
      <c r="G149" s="87"/>
    </row>
    <row r="150" ht="13.5" hidden="1" customHeight="1">
      <c r="A150" s="87"/>
      <c r="B150" s="87"/>
      <c r="C150" s="87"/>
      <c r="D150" s="87"/>
      <c r="E150" s="87"/>
      <c r="F150" s="87"/>
      <c r="G150" s="87"/>
    </row>
    <row r="151" ht="13.5" hidden="1" customHeight="1">
      <c r="A151" s="87"/>
      <c r="B151" s="87"/>
      <c r="C151" s="87"/>
      <c r="D151" s="87"/>
      <c r="E151" s="87"/>
      <c r="F151" s="87"/>
      <c r="G151" s="87"/>
    </row>
    <row r="152" ht="13.5" hidden="1" customHeight="1">
      <c r="A152" s="139" t="s">
        <v>125</v>
      </c>
      <c r="B152" s="83"/>
      <c r="C152" s="83"/>
      <c r="D152" s="83"/>
      <c r="E152" s="84"/>
      <c r="F152" s="87"/>
      <c r="G152" s="87"/>
    </row>
    <row r="153" ht="32.25" hidden="1" customHeight="1">
      <c r="A153" s="85" t="s">
        <v>114</v>
      </c>
      <c r="B153" s="86" t="s">
        <v>126</v>
      </c>
      <c r="C153" s="86" t="s">
        <v>116</v>
      </c>
      <c r="D153" s="86" t="s">
        <v>122</v>
      </c>
      <c r="E153" s="87"/>
      <c r="F153" s="87"/>
      <c r="G153" s="87"/>
    </row>
    <row r="154" ht="13.5" hidden="1" customHeight="1">
      <c r="A154" s="88" t="s">
        <v>118</v>
      </c>
      <c r="B154" s="89" t="s">
        <v>119</v>
      </c>
      <c r="C154" s="90">
        <f>C125</f>
        <v>0</v>
      </c>
      <c r="D154" s="91">
        <f>1/B21*C154</f>
        <v>0</v>
      </c>
      <c r="E154" s="87"/>
      <c r="F154" s="87"/>
      <c r="G154" s="87"/>
    </row>
    <row r="155" ht="13.5" hidden="1" customHeight="1">
      <c r="A155" s="92" t="s">
        <v>120</v>
      </c>
      <c r="B155" s="2"/>
      <c r="C155" s="3"/>
      <c r="D155" s="93">
        <f>ROUND(SUM(D154),2)</f>
        <v>0</v>
      </c>
      <c r="E155" s="87"/>
      <c r="F155" s="87"/>
      <c r="G155" s="87"/>
    </row>
    <row r="156" ht="13.5" hidden="1" customHeight="1">
      <c r="A156" s="99"/>
      <c r="B156" s="99"/>
      <c r="C156" s="99"/>
      <c r="D156" s="100"/>
      <c r="E156" s="87"/>
      <c r="F156" s="87"/>
      <c r="G156" s="87"/>
    </row>
    <row r="157" ht="13.5" hidden="1" customHeight="1">
      <c r="A157" s="99"/>
      <c r="B157" s="99"/>
      <c r="C157" s="99"/>
      <c r="D157" s="100"/>
      <c r="E157" s="87"/>
      <c r="F157" s="87"/>
      <c r="G157" s="87"/>
    </row>
    <row r="158" ht="13.5" hidden="1" customHeight="1">
      <c r="A158" s="139" t="s">
        <v>127</v>
      </c>
      <c r="B158" s="83"/>
      <c r="C158" s="83"/>
      <c r="D158" s="84"/>
      <c r="E158" s="87"/>
      <c r="F158" s="87"/>
      <c r="G158" s="87"/>
    </row>
    <row r="159" ht="33.75" hidden="1" customHeight="1">
      <c r="A159" s="85" t="s">
        <v>114</v>
      </c>
      <c r="B159" s="86" t="s">
        <v>126</v>
      </c>
      <c r="C159" s="86" t="s">
        <v>116</v>
      </c>
      <c r="D159" s="86" t="s">
        <v>122</v>
      </c>
      <c r="E159" s="87"/>
      <c r="F159" s="87"/>
      <c r="G159" s="87"/>
    </row>
    <row r="160" ht="13.5" hidden="1" customHeight="1">
      <c r="A160" s="88" t="s">
        <v>118</v>
      </c>
      <c r="B160" s="89" t="s">
        <v>119</v>
      </c>
      <c r="C160" s="90">
        <f>C125</f>
        <v>0</v>
      </c>
      <c r="D160" s="91">
        <f>1/B22*C160</f>
        <v>0</v>
      </c>
      <c r="E160" s="87"/>
      <c r="F160" s="87"/>
      <c r="G160" s="87"/>
    </row>
    <row r="161" ht="13.5" hidden="1" customHeight="1">
      <c r="A161" s="92" t="s">
        <v>120</v>
      </c>
      <c r="B161" s="2"/>
      <c r="C161" s="3"/>
      <c r="D161" s="93">
        <f>ROUND(SUM(D160),2)</f>
        <v>0</v>
      </c>
      <c r="E161" s="87"/>
      <c r="F161" s="87"/>
      <c r="G161" s="87"/>
    </row>
    <row r="162" ht="13.5" hidden="1" customHeight="1">
      <c r="A162" s="99"/>
      <c r="B162" s="99"/>
      <c r="C162" s="99"/>
      <c r="D162" s="100"/>
      <c r="E162" s="87"/>
      <c r="F162" s="87"/>
      <c r="G162" s="87"/>
    </row>
    <row r="163" ht="13.5" hidden="1" customHeight="1">
      <c r="A163" s="99"/>
      <c r="B163" s="99"/>
      <c r="C163" s="99"/>
      <c r="D163" s="100"/>
      <c r="E163" s="87"/>
      <c r="F163" s="87"/>
      <c r="G163" s="87"/>
    </row>
    <row r="164" ht="13.5" hidden="1" customHeight="1">
      <c r="A164" s="139" t="s">
        <v>128</v>
      </c>
      <c r="B164" s="83"/>
      <c r="C164" s="83"/>
      <c r="D164" s="84"/>
      <c r="E164" s="87"/>
      <c r="F164" s="87"/>
      <c r="G164" s="87"/>
    </row>
    <row r="165" ht="33.75" hidden="1" customHeight="1">
      <c r="A165" s="85" t="s">
        <v>114</v>
      </c>
      <c r="B165" s="86" t="s">
        <v>126</v>
      </c>
      <c r="C165" s="86" t="s">
        <v>116</v>
      </c>
      <c r="D165" s="86" t="s">
        <v>122</v>
      </c>
      <c r="E165" s="87"/>
      <c r="F165" s="87"/>
      <c r="G165" s="87"/>
    </row>
    <row r="166" ht="13.5" hidden="1" customHeight="1">
      <c r="A166" s="88" t="s">
        <v>118</v>
      </c>
      <c r="B166" s="89" t="s">
        <v>119</v>
      </c>
      <c r="C166" s="90">
        <f>C125</f>
        <v>0</v>
      </c>
      <c r="D166" s="91">
        <f>1/B23*C166</f>
        <v>0</v>
      </c>
      <c r="E166" s="87"/>
      <c r="F166" s="87"/>
      <c r="G166" s="87"/>
    </row>
    <row r="167" ht="13.5" hidden="1" customHeight="1">
      <c r="A167" s="92" t="s">
        <v>120</v>
      </c>
      <c r="B167" s="2"/>
      <c r="C167" s="3"/>
      <c r="D167" s="93">
        <f>ROUND(SUM(D166),2)</f>
        <v>0</v>
      </c>
      <c r="E167" s="87"/>
      <c r="F167" s="87"/>
      <c r="G167" s="87"/>
    </row>
    <row r="168" ht="13.5" hidden="1" customHeight="1">
      <c r="A168" s="87"/>
      <c r="B168" s="87"/>
      <c r="C168" s="87"/>
      <c r="D168" s="87"/>
      <c r="E168" s="87"/>
      <c r="F168" s="87"/>
      <c r="G168" s="87"/>
    </row>
    <row r="169" ht="13.5" hidden="1" customHeight="1">
      <c r="A169" s="87"/>
      <c r="B169" s="87"/>
      <c r="C169" s="87"/>
      <c r="D169" s="87"/>
      <c r="E169" s="87"/>
      <c r="F169" s="87"/>
      <c r="G169" s="87"/>
    </row>
    <row r="170" ht="13.5" hidden="1" customHeight="1">
      <c r="A170" s="139" t="s">
        <v>129</v>
      </c>
      <c r="B170" s="83"/>
      <c r="C170" s="83"/>
      <c r="D170" s="83"/>
      <c r="E170" s="84"/>
      <c r="F170" s="87"/>
      <c r="G170" s="87"/>
    </row>
    <row r="171" ht="36.0" hidden="1" customHeight="1">
      <c r="A171" s="85" t="s">
        <v>114</v>
      </c>
      <c r="B171" s="86" t="s">
        <v>126</v>
      </c>
      <c r="C171" s="86" t="s">
        <v>130</v>
      </c>
      <c r="D171" s="86" t="s">
        <v>131</v>
      </c>
      <c r="E171" s="86" t="s">
        <v>132</v>
      </c>
      <c r="F171" s="86" t="s">
        <v>133</v>
      </c>
      <c r="G171" s="86" t="s">
        <v>134</v>
      </c>
    </row>
    <row r="172" ht="13.5" hidden="1" customHeight="1">
      <c r="A172" s="88" t="s">
        <v>118</v>
      </c>
      <c r="B172" s="89" t="s">
        <v>119</v>
      </c>
      <c r="C172" s="101">
        <v>16.0</v>
      </c>
      <c r="D172" s="102" t="s">
        <v>135</v>
      </c>
      <c r="E172" s="103">
        <f>1/B24*C172*(1/188.76)</f>
        <v>0.0003767276495</v>
      </c>
      <c r="F172" s="104">
        <f>C125</f>
        <v>0</v>
      </c>
      <c r="G172" s="91">
        <f>E172*F172</f>
        <v>0</v>
      </c>
    </row>
    <row r="173" ht="13.5" hidden="1" customHeight="1">
      <c r="A173" s="105"/>
      <c r="B173" s="105"/>
      <c r="C173" s="105"/>
      <c r="D173" s="105"/>
      <c r="E173" s="105"/>
      <c r="F173" s="106" t="s">
        <v>120</v>
      </c>
      <c r="G173" s="93">
        <f>SUM(G172)</f>
        <v>0</v>
      </c>
    </row>
    <row r="174" ht="13.5" hidden="1" customHeight="1">
      <c r="A174" s="87"/>
      <c r="B174" s="87"/>
      <c r="C174" s="87"/>
      <c r="D174" s="87"/>
      <c r="E174" s="87"/>
      <c r="F174" s="87"/>
      <c r="G174" s="87"/>
    </row>
    <row r="175" ht="13.5" hidden="1" customHeight="1">
      <c r="A175" s="87"/>
      <c r="B175" s="87"/>
      <c r="C175" s="87"/>
      <c r="D175" s="87"/>
      <c r="E175" s="87"/>
      <c r="F175" s="87"/>
      <c r="G175" s="87"/>
    </row>
    <row r="176" ht="13.5" hidden="1" customHeight="1">
      <c r="A176" s="139" t="s">
        <v>136</v>
      </c>
      <c r="B176" s="83"/>
      <c r="C176" s="83"/>
      <c r="D176" s="83"/>
      <c r="E176" s="84"/>
      <c r="F176" s="140"/>
      <c r="G176" s="141"/>
    </row>
    <row r="177" ht="39.75" hidden="1" customHeight="1">
      <c r="A177" s="85" t="s">
        <v>114</v>
      </c>
      <c r="B177" s="86" t="s">
        <v>137</v>
      </c>
      <c r="C177" s="86" t="s">
        <v>138</v>
      </c>
      <c r="D177" s="86" t="s">
        <v>139</v>
      </c>
      <c r="E177" s="86" t="s">
        <v>140</v>
      </c>
      <c r="F177" s="86" t="s">
        <v>133</v>
      </c>
      <c r="G177" s="86" t="s">
        <v>134</v>
      </c>
    </row>
    <row r="178" ht="13.5" hidden="1" customHeight="1">
      <c r="A178" s="88" t="s">
        <v>118</v>
      </c>
      <c r="B178" s="89" t="s">
        <v>119</v>
      </c>
      <c r="C178" s="101">
        <v>16.0</v>
      </c>
      <c r="D178" s="102" t="s">
        <v>135</v>
      </c>
      <c r="E178" s="103">
        <f>1/B25*C178*(1/188.76)</f>
        <v>0.0008693714987</v>
      </c>
      <c r="F178" s="104">
        <f>C125</f>
        <v>0</v>
      </c>
      <c r="G178" s="91">
        <f>E178*F178</f>
        <v>0</v>
      </c>
    </row>
    <row r="179" ht="13.5" hidden="1" customHeight="1">
      <c r="A179" s="105"/>
      <c r="B179" s="105"/>
      <c r="C179" s="105"/>
      <c r="D179" s="105"/>
      <c r="E179" s="105"/>
      <c r="F179" s="106" t="s">
        <v>120</v>
      </c>
      <c r="G179" s="93">
        <f>SUM(G178)</f>
        <v>0</v>
      </c>
    </row>
    <row r="180" ht="12.75" customHeight="1"/>
    <row r="181" ht="12.75" customHeight="1"/>
    <row r="182" ht="12.75" customHeight="1"/>
    <row r="183" ht="28.5" hidden="1" customHeight="1">
      <c r="A183" s="107" t="s">
        <v>141</v>
      </c>
      <c r="B183" s="108" t="s">
        <v>142</v>
      </c>
      <c r="C183" s="108" t="s">
        <v>143</v>
      </c>
      <c r="D183" s="108" t="s">
        <v>144</v>
      </c>
    </row>
    <row r="184" ht="13.5" hidden="1" customHeight="1">
      <c r="A184" s="109" t="s">
        <v>145</v>
      </c>
      <c r="B184" s="110">
        <f>D131</f>
        <v>0</v>
      </c>
      <c r="C184" s="110" t="str">
        <f>'Produtividade Região Norte'!$B$19</f>
        <v>#REF!</v>
      </c>
      <c r="D184" s="111" t="str">
        <f t="shared" ref="D184:D192" si="15">B184*C184</f>
        <v>#REF!</v>
      </c>
    </row>
    <row r="185" ht="13.5" hidden="1" customHeight="1">
      <c r="A185" s="109" t="s">
        <v>146</v>
      </c>
      <c r="B185" s="110">
        <f>D137</f>
        <v>0</v>
      </c>
      <c r="C185" s="110" t="str">
        <f>'Produtividade Região Norte'!$C$19</f>
        <v>#REF!</v>
      </c>
      <c r="D185" s="111" t="str">
        <f t="shared" si="15"/>
        <v>#REF!</v>
      </c>
    </row>
    <row r="186" ht="13.5" hidden="1" customHeight="1">
      <c r="A186" s="109" t="s">
        <v>147</v>
      </c>
      <c r="B186" s="110">
        <f>D143</f>
        <v>0</v>
      </c>
      <c r="C186" s="110" t="str">
        <f>'Produtividade Região Norte'!$D$19</f>
        <v>#REF!</v>
      </c>
      <c r="D186" s="111" t="str">
        <f t="shared" si="15"/>
        <v>#REF!</v>
      </c>
    </row>
    <row r="187" ht="13.5" hidden="1" customHeight="1">
      <c r="A187" s="109" t="s">
        <v>148</v>
      </c>
      <c r="B187" s="110">
        <f>D149</f>
        <v>0</v>
      </c>
      <c r="C187" s="110" t="str">
        <f>'Produtividade Região Norte'!$E$19</f>
        <v>#REF!</v>
      </c>
      <c r="D187" s="111" t="str">
        <f t="shared" si="15"/>
        <v>#REF!</v>
      </c>
    </row>
    <row r="188" ht="13.5" hidden="1" customHeight="1">
      <c r="A188" s="109" t="s">
        <v>149</v>
      </c>
      <c r="B188" s="110">
        <f>D155</f>
        <v>0</v>
      </c>
      <c r="C188" s="110" t="str">
        <f>'Produtividade Região Norte'!$G$19</f>
        <v>#REF!</v>
      </c>
      <c r="D188" s="111" t="str">
        <f t="shared" si="15"/>
        <v>#REF!</v>
      </c>
    </row>
    <row r="189" ht="13.5" hidden="1" customHeight="1">
      <c r="A189" s="109" t="s">
        <v>150</v>
      </c>
      <c r="B189" s="110">
        <f>D161</f>
        <v>0</v>
      </c>
      <c r="C189" s="110" t="str">
        <f>'Produtividade Região Norte'!$H$19</f>
        <v>#REF!</v>
      </c>
      <c r="D189" s="111" t="str">
        <f t="shared" si="15"/>
        <v>#REF!</v>
      </c>
    </row>
    <row r="190" ht="13.5" hidden="1" customHeight="1">
      <c r="A190" s="109" t="s">
        <v>151</v>
      </c>
      <c r="B190" s="110">
        <f>D167</f>
        <v>0</v>
      </c>
      <c r="C190" s="142" t="str">
        <f>'Produtividade Região Norte'!$I$19</f>
        <v>#REF!</v>
      </c>
      <c r="D190" s="111" t="str">
        <f t="shared" si="15"/>
        <v>#REF!</v>
      </c>
    </row>
    <row r="191" ht="13.5" hidden="1" customHeight="1">
      <c r="A191" s="109" t="s">
        <v>152</v>
      </c>
      <c r="B191" s="110">
        <f>G173</f>
        <v>0</v>
      </c>
      <c r="C191" s="110" t="str">
        <f>'Produtividade Região Norte'!$J$19</f>
        <v>#REF!</v>
      </c>
      <c r="D191" s="111" t="str">
        <f t="shared" si="15"/>
        <v>#REF!</v>
      </c>
    </row>
    <row r="192" ht="13.5" hidden="1" customHeight="1">
      <c r="A192" s="109" t="s">
        <v>153</v>
      </c>
      <c r="B192" s="110">
        <f>G178</f>
        <v>0</v>
      </c>
      <c r="C192" s="110" t="str">
        <f>'Produtividade Região Norte'!$K$19</f>
        <v>#REF!</v>
      </c>
      <c r="D192" s="111" t="str">
        <f t="shared" si="15"/>
        <v>#REF!</v>
      </c>
    </row>
    <row r="193" ht="13.5" hidden="1" customHeight="1">
      <c r="A193" s="112" t="s">
        <v>154</v>
      </c>
      <c r="B193" s="2"/>
      <c r="C193" s="3"/>
      <c r="D193" s="113" t="str">
        <f>ROUND(SUM(D184:D192),2)</f>
        <v>#REF!</v>
      </c>
    </row>
    <row r="194" ht="13.5" hidden="1" customHeight="1">
      <c r="A194" s="114" t="s">
        <v>155</v>
      </c>
      <c r="B194" s="2"/>
      <c r="C194" s="3"/>
      <c r="D194" s="115" t="str">
        <f>D193*12</f>
        <v>#REF!</v>
      </c>
    </row>
    <row r="195" ht="13.5" hidden="1" customHeight="1">
      <c r="A195" s="15"/>
      <c r="B195" s="15"/>
      <c r="C195" s="15"/>
      <c r="D195" s="15"/>
    </row>
    <row r="196" ht="13.5" hidden="1" customHeight="1">
      <c r="A196" s="73" t="s">
        <v>156</v>
      </c>
      <c r="B196" s="2"/>
      <c r="C196" s="3"/>
      <c r="D196" s="116" t="str">
        <f>D193/C125</f>
        <v>#REF!</v>
      </c>
    </row>
    <row r="197" ht="13.5" hidden="1" customHeight="1">
      <c r="A197" s="15"/>
      <c r="B197" s="15"/>
      <c r="C197" s="15"/>
      <c r="D197" s="15"/>
    </row>
    <row r="198" ht="13.5" hidden="1" customHeight="1">
      <c r="A198" s="117" t="s">
        <v>157</v>
      </c>
      <c r="B198" s="2"/>
      <c r="C198" s="3"/>
      <c r="D198" s="118">
        <v>1.0</v>
      </c>
    </row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</sheetData>
  <mergeCells count="53">
    <mergeCell ref="A140:E140"/>
    <mergeCell ref="A143:C143"/>
    <mergeCell ref="A146:E146"/>
    <mergeCell ref="A149:C149"/>
    <mergeCell ref="A152:E152"/>
    <mergeCell ref="A155:C155"/>
    <mergeCell ref="A158:D158"/>
    <mergeCell ref="A161:C161"/>
    <mergeCell ref="A164:D164"/>
    <mergeCell ref="A167:C167"/>
    <mergeCell ref="A170:E170"/>
    <mergeCell ref="A176:E176"/>
    <mergeCell ref="A193:C193"/>
    <mergeCell ref="A194:C194"/>
    <mergeCell ref="A1:E1"/>
    <mergeCell ref="A2:E2"/>
    <mergeCell ref="A5:E5"/>
    <mergeCell ref="A6:B6"/>
    <mergeCell ref="C6:E6"/>
    <mergeCell ref="A7:B7"/>
    <mergeCell ref="C7:E7"/>
    <mergeCell ref="C12:E12"/>
    <mergeCell ref="C13:E13"/>
    <mergeCell ref="A8:B8"/>
    <mergeCell ref="C8:E8"/>
    <mergeCell ref="A9:B9"/>
    <mergeCell ref="C9:E9"/>
    <mergeCell ref="A10:B10"/>
    <mergeCell ref="C10:E10"/>
    <mergeCell ref="C11:E11"/>
    <mergeCell ref="A11:B11"/>
    <mergeCell ref="A12:B12"/>
    <mergeCell ref="A13:B13"/>
    <mergeCell ref="A41:C41"/>
    <mergeCell ref="A79:C79"/>
    <mergeCell ref="A96:C96"/>
    <mergeCell ref="A104:C104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8:E128"/>
    <mergeCell ref="A131:C131"/>
    <mergeCell ref="A134:E134"/>
    <mergeCell ref="A137:C137"/>
    <mergeCell ref="A196:C196"/>
    <mergeCell ref="A198:C198"/>
  </mergeCells>
  <printOptions/>
  <pageMargins bottom="0.75" footer="0.0" header="0.0" left="0.25" right="0.25" top="0.75"/>
  <pageSetup fitToHeight="0" paperSize="9" orientation="landscape"/>
  <headerFooter>
    <oddHeader>&amp;C&amp;A</oddHeader>
    <oddFooter>&amp;CPágina &amp;P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2.14"/>
    <col customWidth="1" min="2" max="2" width="26.57"/>
    <col customWidth="1" min="3" max="3" width="29.0"/>
    <col customWidth="1" min="4" max="4" width="17.14"/>
    <col customWidth="1" min="5" max="5" width="9.0"/>
    <col customWidth="1" min="6" max="7" width="11.71"/>
    <col customWidth="1" min="8" max="26" width="8.71"/>
  </cols>
  <sheetData>
    <row r="1">
      <c r="A1" s="1" t="s">
        <v>0</v>
      </c>
      <c r="B1" s="2"/>
      <c r="C1" s="2"/>
      <c r="D1" s="2"/>
      <c r="E1" s="3"/>
    </row>
    <row r="2">
      <c r="A2" s="4" t="s">
        <v>1</v>
      </c>
      <c r="B2" s="2"/>
      <c r="C2" s="2"/>
      <c r="D2" s="2"/>
      <c r="E2" s="3"/>
    </row>
    <row r="3" ht="12.75" customHeight="1"/>
    <row r="4" ht="12.75" customHeight="1"/>
    <row r="5" ht="13.5" customHeight="1">
      <c r="A5" s="5" t="s">
        <v>2</v>
      </c>
      <c r="B5" s="2"/>
      <c r="C5" s="2"/>
      <c r="D5" s="2"/>
      <c r="E5" s="3"/>
    </row>
    <row r="6" ht="13.5" customHeight="1">
      <c r="A6" s="6" t="s">
        <v>3</v>
      </c>
      <c r="B6" s="3"/>
      <c r="C6" s="7" t="s">
        <v>4</v>
      </c>
      <c r="D6" s="2"/>
      <c r="E6" s="3"/>
    </row>
    <row r="7" ht="13.5" customHeight="1">
      <c r="A7" s="8" t="s">
        <v>5</v>
      </c>
      <c r="B7" s="3"/>
      <c r="C7" s="9">
        <v>22.0</v>
      </c>
      <c r="D7" s="2"/>
      <c r="E7" s="3"/>
    </row>
    <row r="8" ht="13.5" customHeight="1">
      <c r="A8" s="6" t="s">
        <v>6</v>
      </c>
      <c r="B8" s="3"/>
      <c r="C8" s="7" t="s">
        <v>7</v>
      </c>
      <c r="D8" s="2"/>
      <c r="E8" s="3"/>
    </row>
    <row r="9" ht="13.5" customHeight="1">
      <c r="A9" s="8" t="s">
        <v>8</v>
      </c>
      <c r="B9" s="3"/>
      <c r="C9" s="119"/>
      <c r="D9" s="2"/>
      <c r="E9" s="3"/>
    </row>
    <row r="10" ht="15.75" customHeight="1">
      <c r="A10" s="6" t="s">
        <v>9</v>
      </c>
      <c r="B10" s="3"/>
      <c r="C10" s="7" t="s">
        <v>10</v>
      </c>
      <c r="D10" s="2"/>
      <c r="E10" s="3"/>
    </row>
    <row r="11" ht="13.5" customHeight="1">
      <c r="A11" s="8" t="s">
        <v>11</v>
      </c>
      <c r="B11" s="3"/>
      <c r="C11" s="11" t="s">
        <v>271</v>
      </c>
      <c r="D11" s="2"/>
      <c r="E11" s="3"/>
    </row>
    <row r="12" ht="14.25" customHeight="1">
      <c r="A12" s="6" t="s">
        <v>13</v>
      </c>
      <c r="B12" s="3"/>
      <c r="C12" s="12">
        <v>1.0</v>
      </c>
      <c r="D12" s="2"/>
      <c r="E12" s="3"/>
    </row>
    <row r="13" ht="13.5" customHeight="1">
      <c r="A13" s="8" t="s">
        <v>14</v>
      </c>
      <c r="B13" s="3"/>
      <c r="C13" s="13">
        <v>44197.0</v>
      </c>
      <c r="D13" s="2"/>
      <c r="E13" s="3"/>
    </row>
    <row r="14" ht="13.5" customHeight="1">
      <c r="A14" s="14"/>
      <c r="B14" s="14"/>
      <c r="C14" s="14"/>
      <c r="D14" s="14"/>
      <c r="E14" s="14"/>
    </row>
    <row r="15" ht="13.5" customHeight="1">
      <c r="A15" s="15"/>
      <c r="B15" s="15"/>
      <c r="C15" s="15"/>
      <c r="D15" s="15"/>
      <c r="E15" s="15"/>
    </row>
    <row r="16" ht="13.5" hidden="1" customHeight="1">
      <c r="A16" s="16" t="s">
        <v>15</v>
      </c>
      <c r="B16" s="17" t="s">
        <v>16</v>
      </c>
      <c r="C16" s="15"/>
      <c r="D16" s="15"/>
      <c r="E16" s="15"/>
    </row>
    <row r="17" ht="13.5" hidden="1" customHeight="1">
      <c r="A17" s="18" t="s">
        <v>17</v>
      </c>
      <c r="B17" s="19">
        <v>600.0</v>
      </c>
      <c r="C17" s="15"/>
      <c r="D17" s="15"/>
      <c r="E17" s="15"/>
    </row>
    <row r="18" ht="13.5" hidden="1" customHeight="1">
      <c r="A18" s="20" t="s">
        <v>18</v>
      </c>
      <c r="B18" s="21">
        <v>1125.0</v>
      </c>
      <c r="C18" s="15"/>
      <c r="D18" s="15"/>
      <c r="E18" s="15"/>
    </row>
    <row r="19" ht="13.5" hidden="1" customHeight="1">
      <c r="A19" s="20" t="s">
        <v>19</v>
      </c>
      <c r="B19" s="19">
        <v>750.0</v>
      </c>
      <c r="C19" s="15"/>
      <c r="D19" s="15"/>
      <c r="E19" s="15"/>
    </row>
    <row r="20" ht="13.5" hidden="1" customHeight="1">
      <c r="A20" s="20" t="s">
        <v>20</v>
      </c>
      <c r="B20" s="19">
        <v>150.0</v>
      </c>
      <c r="C20" s="15"/>
      <c r="D20" s="15"/>
      <c r="E20" s="15"/>
    </row>
    <row r="21" ht="13.5" hidden="1" customHeight="1">
      <c r="A21" s="20" t="s">
        <v>21</v>
      </c>
      <c r="B21" s="21">
        <v>1350.0</v>
      </c>
      <c r="C21" s="15"/>
      <c r="D21" s="15"/>
      <c r="E21" s="15"/>
    </row>
    <row r="22" ht="14.25" hidden="1" customHeight="1">
      <c r="A22" s="20" t="s">
        <v>22</v>
      </c>
      <c r="B22" s="21">
        <v>4500.0</v>
      </c>
      <c r="C22" s="15"/>
      <c r="D22" s="15"/>
      <c r="E22" s="15"/>
    </row>
    <row r="23" ht="13.5" hidden="1" customHeight="1">
      <c r="A23" s="20" t="s">
        <v>23</v>
      </c>
      <c r="B23" s="21">
        <v>75000.0</v>
      </c>
      <c r="C23" s="15"/>
      <c r="D23" s="15"/>
      <c r="E23" s="15"/>
    </row>
    <row r="24" ht="13.5" hidden="1" customHeight="1">
      <c r="A24" s="20" t="s">
        <v>24</v>
      </c>
      <c r="B24" s="19">
        <v>225.0</v>
      </c>
      <c r="C24" s="15"/>
      <c r="D24" s="15"/>
      <c r="E24" s="15"/>
    </row>
    <row r="25" ht="13.5" hidden="1" customHeight="1">
      <c r="A25" s="20" t="s">
        <v>25</v>
      </c>
      <c r="B25" s="22">
        <v>97.5</v>
      </c>
      <c r="C25" s="15"/>
      <c r="D25" s="15"/>
      <c r="E25" s="15"/>
    </row>
    <row r="26" ht="13.5" hidden="1" customHeight="1">
      <c r="A26" s="20" t="s">
        <v>26</v>
      </c>
      <c r="B26" s="22">
        <v>337.5</v>
      </c>
      <c r="C26" s="15"/>
      <c r="D26" s="15"/>
      <c r="E26" s="15"/>
    </row>
    <row r="27" ht="12.75" customHeight="1"/>
    <row r="28" ht="13.5" customHeight="1"/>
    <row r="29" ht="30.75" customHeight="1">
      <c r="A29" s="23" t="s">
        <v>27</v>
      </c>
      <c r="B29" s="24" t="s">
        <v>28</v>
      </c>
      <c r="C29" s="24" t="s">
        <v>29</v>
      </c>
    </row>
    <row r="30" ht="13.5" customHeight="1">
      <c r="A30" s="25" t="s">
        <v>30</v>
      </c>
      <c r="B30" s="25"/>
      <c r="C30" s="25"/>
    </row>
    <row r="31" ht="13.5" customHeight="1">
      <c r="A31" s="26" t="s">
        <v>31</v>
      </c>
      <c r="B31" s="27" t="s">
        <v>32</v>
      </c>
      <c r="C31" s="27" t="s">
        <v>33</v>
      </c>
    </row>
    <row r="32" ht="13.5" customHeight="1">
      <c r="A32" s="28" t="s">
        <v>34</v>
      </c>
      <c r="B32" s="29"/>
      <c r="C32" s="30" t="str">
        <f>C9</f>
        <v/>
      </c>
    </row>
    <row r="33" ht="13.5" customHeight="1">
      <c r="A33" s="28" t="s">
        <v>35</v>
      </c>
      <c r="B33" s="31"/>
      <c r="C33" s="32"/>
    </row>
    <row r="34" ht="13.5" customHeight="1">
      <c r="A34" s="28" t="s">
        <v>36</v>
      </c>
      <c r="B34" s="33">
        <v>0.2</v>
      </c>
      <c r="C34" s="30">
        <f>C32*B34</f>
        <v>0</v>
      </c>
    </row>
    <row r="35" ht="13.5" customHeight="1">
      <c r="A35" s="28" t="s">
        <v>37</v>
      </c>
      <c r="B35" s="34"/>
      <c r="C35" s="30"/>
    </row>
    <row r="36" ht="13.5" customHeight="1">
      <c r="A36" s="28" t="s">
        <v>38</v>
      </c>
      <c r="B36" s="34"/>
      <c r="C36" s="30"/>
    </row>
    <row r="37" ht="13.5" customHeight="1">
      <c r="A37" s="28" t="s">
        <v>39</v>
      </c>
      <c r="B37" s="34"/>
      <c r="C37" s="30"/>
    </row>
    <row r="38" ht="13.5" customHeight="1">
      <c r="A38" s="28" t="s">
        <v>40</v>
      </c>
      <c r="B38" s="35"/>
      <c r="C38" s="30"/>
    </row>
    <row r="39" ht="13.5" customHeight="1">
      <c r="A39" s="36" t="s">
        <v>41</v>
      </c>
      <c r="B39" s="37"/>
      <c r="C39" s="38">
        <f>SUM(C32:C38)</f>
        <v>0</v>
      </c>
    </row>
    <row r="40" ht="13.5" customHeight="1">
      <c r="A40" s="39"/>
      <c r="B40" s="40"/>
      <c r="C40" s="41"/>
    </row>
    <row r="41" ht="13.5" customHeight="1">
      <c r="A41" s="42" t="s">
        <v>42</v>
      </c>
      <c r="B41" s="2"/>
      <c r="C41" s="3"/>
    </row>
    <row r="42" ht="13.5" customHeight="1">
      <c r="A42" s="43" t="s">
        <v>43</v>
      </c>
      <c r="B42" s="44" t="s">
        <v>32</v>
      </c>
      <c r="C42" s="44" t="s">
        <v>33</v>
      </c>
    </row>
    <row r="43" ht="13.5" customHeight="1">
      <c r="A43" s="28" t="s">
        <v>44</v>
      </c>
      <c r="B43" s="45">
        <v>0.0833</v>
      </c>
      <c r="C43" s="46">
        <f t="shared" ref="C43:C44" si="1">$B43*C$39</f>
        <v>0</v>
      </c>
    </row>
    <row r="44" ht="13.5" customHeight="1">
      <c r="A44" s="178" t="s">
        <v>272</v>
      </c>
      <c r="B44" s="45">
        <v>0.1111</v>
      </c>
      <c r="C44" s="46">
        <f t="shared" si="1"/>
        <v>0</v>
      </c>
    </row>
    <row r="45" ht="13.5" customHeight="1">
      <c r="A45" s="36" t="s">
        <v>46</v>
      </c>
      <c r="B45" s="47">
        <f t="shared" ref="B45:C45" si="2">SUM(B43:B44)</f>
        <v>0.1944</v>
      </c>
      <c r="C45" s="38">
        <f t="shared" si="2"/>
        <v>0</v>
      </c>
    </row>
    <row r="46" ht="13.5" customHeight="1">
      <c r="A46" s="179" t="s">
        <v>273</v>
      </c>
      <c r="B46" s="44" t="s">
        <v>32</v>
      </c>
      <c r="C46" s="44" t="s">
        <v>33</v>
      </c>
    </row>
    <row r="47" ht="13.5" customHeight="1">
      <c r="A47" s="28" t="s">
        <v>48</v>
      </c>
      <c r="B47" s="45">
        <v>0.2</v>
      </c>
      <c r="C47" s="46">
        <f>B47*(C45+C39)</f>
        <v>0</v>
      </c>
    </row>
    <row r="48" ht="13.5" customHeight="1">
      <c r="A48" s="28" t="s">
        <v>49</v>
      </c>
      <c r="B48" s="45">
        <v>0.025</v>
      </c>
      <c r="C48" s="46">
        <f t="shared" ref="C48:C54" si="3">$B48*(C$39+C$45)</f>
        <v>0</v>
      </c>
    </row>
    <row r="49" ht="13.5" customHeight="1">
      <c r="A49" s="178" t="s">
        <v>274</v>
      </c>
      <c r="B49" s="45">
        <v>0.03</v>
      </c>
      <c r="C49" s="46">
        <f t="shared" si="3"/>
        <v>0</v>
      </c>
    </row>
    <row r="50" ht="13.5" customHeight="1">
      <c r="A50" s="28" t="s">
        <v>51</v>
      </c>
      <c r="B50" s="45">
        <v>0.015</v>
      </c>
      <c r="C50" s="46">
        <f t="shared" si="3"/>
        <v>0</v>
      </c>
    </row>
    <row r="51" ht="13.5" customHeight="1">
      <c r="A51" s="28" t="s">
        <v>52</v>
      </c>
      <c r="B51" s="45">
        <v>0.01</v>
      </c>
      <c r="C51" s="46">
        <f t="shared" si="3"/>
        <v>0</v>
      </c>
    </row>
    <row r="52" ht="13.5" customHeight="1">
      <c r="A52" s="28" t="s">
        <v>53</v>
      </c>
      <c r="B52" s="45">
        <v>0.006</v>
      </c>
      <c r="C52" s="46">
        <f t="shared" si="3"/>
        <v>0</v>
      </c>
    </row>
    <row r="53" ht="13.5" customHeight="1">
      <c r="A53" s="28" t="s">
        <v>54</v>
      </c>
      <c r="B53" s="45">
        <v>0.002</v>
      </c>
      <c r="C53" s="46">
        <f t="shared" si="3"/>
        <v>0</v>
      </c>
    </row>
    <row r="54" ht="15.0" customHeight="1">
      <c r="A54" s="28" t="s">
        <v>55</v>
      </c>
      <c r="B54" s="45">
        <v>0.08</v>
      </c>
      <c r="C54" s="46">
        <f t="shared" si="3"/>
        <v>0</v>
      </c>
    </row>
    <row r="55" ht="12.0" customHeight="1">
      <c r="A55" s="36" t="s">
        <v>46</v>
      </c>
      <c r="B55" s="47">
        <f t="shared" ref="B55:C55" si="4">SUM(B47:B54)</f>
        <v>0.368</v>
      </c>
      <c r="C55" s="38">
        <f t="shared" si="4"/>
        <v>0</v>
      </c>
    </row>
    <row r="56" ht="13.5" customHeight="1">
      <c r="A56" s="26" t="s">
        <v>56</v>
      </c>
      <c r="B56" s="44" t="s">
        <v>57</v>
      </c>
      <c r="C56" s="44" t="s">
        <v>33</v>
      </c>
    </row>
    <row r="57" ht="13.5" customHeight="1">
      <c r="A57" s="28" t="s">
        <v>58</v>
      </c>
      <c r="B57" s="48"/>
      <c r="C57" s="30">
        <f>(2*22*$B57)-(0.06*C32)</f>
        <v>0</v>
      </c>
    </row>
    <row r="58" ht="13.5" customHeight="1">
      <c r="A58" s="28" t="s">
        <v>59</v>
      </c>
      <c r="B58" s="48"/>
      <c r="C58" s="46" t="str">
        <f t="shared" ref="C58:C61" si="5">$B58</f>
        <v/>
      </c>
    </row>
    <row r="59" ht="13.5" customHeight="1">
      <c r="A59" s="50" t="s">
        <v>60</v>
      </c>
      <c r="B59" s="49"/>
      <c r="C59" s="46" t="str">
        <f t="shared" si="5"/>
        <v/>
      </c>
    </row>
    <row r="60" ht="14.25" customHeight="1">
      <c r="A60" s="28" t="s">
        <v>61</v>
      </c>
      <c r="B60" s="48"/>
      <c r="C60" s="46" t="str">
        <f t="shared" si="5"/>
        <v/>
      </c>
    </row>
    <row r="61" ht="13.5" customHeight="1">
      <c r="A61" s="28" t="s">
        <v>62</v>
      </c>
      <c r="B61" s="48"/>
      <c r="C61" s="46" t="str">
        <f t="shared" si="5"/>
        <v/>
      </c>
    </row>
    <row r="62" ht="13.5" customHeight="1">
      <c r="A62" s="36" t="s">
        <v>46</v>
      </c>
      <c r="B62" s="38"/>
      <c r="C62" s="38">
        <f>SUM(C57:C61)</f>
        <v>0</v>
      </c>
    </row>
    <row r="63" ht="13.5" customHeight="1">
      <c r="A63" s="43" t="s">
        <v>63</v>
      </c>
      <c r="B63" s="44" t="s">
        <v>32</v>
      </c>
      <c r="C63" s="44" t="s">
        <v>33</v>
      </c>
    </row>
    <row r="64" ht="13.5" customHeight="1">
      <c r="A64" s="51" t="s">
        <v>64</v>
      </c>
      <c r="B64" s="52">
        <f t="shared" ref="B64:C64" si="6">B45</f>
        <v>0.1944</v>
      </c>
      <c r="C64" s="46">
        <f t="shared" si="6"/>
        <v>0</v>
      </c>
    </row>
    <row r="65" ht="13.5" customHeight="1">
      <c r="A65" s="51" t="s">
        <v>65</v>
      </c>
      <c r="B65" s="52">
        <f t="shared" ref="B65:C65" si="7">B55</f>
        <v>0.368</v>
      </c>
      <c r="C65" s="46">
        <f t="shared" si="7"/>
        <v>0</v>
      </c>
    </row>
    <row r="66" ht="13.5" customHeight="1">
      <c r="A66" s="51" t="s">
        <v>56</v>
      </c>
      <c r="B66" s="52"/>
      <c r="C66" s="46">
        <f>C62</f>
        <v>0</v>
      </c>
    </row>
    <row r="67" ht="13.5" customHeight="1">
      <c r="A67" s="53" t="s">
        <v>162</v>
      </c>
      <c r="B67" s="37"/>
      <c r="C67" s="38">
        <f>SUM(C64:C66)</f>
        <v>0</v>
      </c>
    </row>
    <row r="68" ht="13.5" customHeight="1">
      <c r="A68" s="54"/>
      <c r="B68" s="41"/>
      <c r="C68" s="41"/>
    </row>
    <row r="69" ht="13.5" customHeight="1">
      <c r="A69" s="55" t="s">
        <v>67</v>
      </c>
      <c r="B69" s="25"/>
      <c r="C69" s="25"/>
    </row>
    <row r="70" ht="13.5" customHeight="1">
      <c r="A70" s="26" t="s">
        <v>68</v>
      </c>
      <c r="B70" s="44" t="s">
        <v>32</v>
      </c>
      <c r="C70" s="44" t="s">
        <v>33</v>
      </c>
    </row>
    <row r="71" ht="13.5" customHeight="1">
      <c r="A71" s="28" t="s">
        <v>69</v>
      </c>
      <c r="B71" s="45">
        <f>1/12*0.05</f>
        <v>0.004166666667</v>
      </c>
      <c r="C71" s="46">
        <f t="shared" ref="C71:C76" si="8">$B71*C$39</f>
        <v>0</v>
      </c>
    </row>
    <row r="72" ht="13.5" customHeight="1">
      <c r="A72" s="56" t="s">
        <v>70</v>
      </c>
      <c r="B72" s="45">
        <f>B54*B71</f>
        <v>0.0003333333333</v>
      </c>
      <c r="C72" s="46">
        <f t="shared" si="8"/>
        <v>0</v>
      </c>
    </row>
    <row r="73" ht="13.5" customHeight="1">
      <c r="A73" s="178" t="s">
        <v>275</v>
      </c>
      <c r="B73" s="57">
        <v>0.02</v>
      </c>
      <c r="C73" s="46">
        <f t="shared" si="8"/>
        <v>0</v>
      </c>
    </row>
    <row r="74" ht="13.5" customHeight="1">
      <c r="A74" s="178" t="s">
        <v>72</v>
      </c>
      <c r="B74" s="45">
        <f>1/30*7/12</f>
        <v>0.01944444444</v>
      </c>
      <c r="C74" s="46">
        <f t="shared" si="8"/>
        <v>0</v>
      </c>
    </row>
    <row r="75" ht="13.5" customHeight="1">
      <c r="A75" s="28" t="s">
        <v>73</v>
      </c>
      <c r="B75" s="45">
        <f>B55*B74</f>
        <v>0.007155555556</v>
      </c>
      <c r="C75" s="46">
        <f t="shared" si="8"/>
        <v>0</v>
      </c>
    </row>
    <row r="76" ht="13.5" customHeight="1">
      <c r="A76" s="28" t="s">
        <v>74</v>
      </c>
      <c r="B76" s="57">
        <v>0.02</v>
      </c>
      <c r="C76" s="46">
        <f t="shared" si="8"/>
        <v>0</v>
      </c>
    </row>
    <row r="77" ht="13.5" customHeight="1">
      <c r="A77" s="36" t="s">
        <v>41</v>
      </c>
      <c r="B77" s="37">
        <f t="shared" ref="B77:C77" si="9">SUM(B71:B76)</f>
        <v>0.0711</v>
      </c>
      <c r="C77" s="38">
        <f t="shared" si="9"/>
        <v>0</v>
      </c>
    </row>
    <row r="78" ht="13.5" customHeight="1">
      <c r="A78" s="54"/>
      <c r="B78" s="41"/>
      <c r="C78" s="41"/>
    </row>
    <row r="79" ht="13.5" customHeight="1">
      <c r="A79" s="42" t="s">
        <v>75</v>
      </c>
      <c r="B79" s="2"/>
      <c r="C79" s="3"/>
    </row>
    <row r="80" ht="13.5" customHeight="1">
      <c r="A80" s="26" t="s">
        <v>76</v>
      </c>
      <c r="B80" s="44" t="s">
        <v>32</v>
      </c>
      <c r="C80" s="44" t="s">
        <v>33</v>
      </c>
    </row>
    <row r="81" ht="13.5" customHeight="1">
      <c r="A81" s="180" t="s">
        <v>77</v>
      </c>
      <c r="B81" s="59">
        <v>0.00926</v>
      </c>
      <c r="C81" s="46">
        <f>$B81*(C$39+C67+C77)</f>
        <v>0</v>
      </c>
    </row>
    <row r="82" ht="13.5" customHeight="1">
      <c r="A82" s="180" t="s">
        <v>78</v>
      </c>
      <c r="B82" s="45">
        <v>0.0028</v>
      </c>
      <c r="C82" s="46">
        <f>$B82*(C$39+C67+C77)</f>
        <v>0</v>
      </c>
    </row>
    <row r="83" ht="13.5" customHeight="1">
      <c r="A83" s="180" t="s">
        <v>79</v>
      </c>
      <c r="B83" s="45">
        <v>4.0E-4</v>
      </c>
      <c r="C83" s="46">
        <f>$B83*(C$39+C67+C77)</f>
        <v>0</v>
      </c>
    </row>
    <row r="84" ht="13.5" customHeight="1">
      <c r="A84" s="180" t="s">
        <v>80</v>
      </c>
      <c r="B84" s="45">
        <v>0.0027</v>
      </c>
      <c r="C84" s="46">
        <f>$B84*(C$39+C67+C77)</f>
        <v>0</v>
      </c>
    </row>
    <row r="85" ht="14.25" customHeight="1">
      <c r="A85" s="180" t="s">
        <v>81</v>
      </c>
      <c r="B85" s="45">
        <v>9.0E-4</v>
      </c>
      <c r="C85" s="46">
        <f>$B85*(C$39+C67+C77)</f>
        <v>0</v>
      </c>
    </row>
    <row r="86" ht="13.5" customHeight="1">
      <c r="A86" s="180" t="s">
        <v>82</v>
      </c>
      <c r="B86" s="45">
        <v>0.0166</v>
      </c>
      <c r="C86" s="46">
        <f>$B86*(C$39+C67+C77)</f>
        <v>0</v>
      </c>
    </row>
    <row r="87" ht="13.5" customHeight="1">
      <c r="A87" s="36" t="s">
        <v>46</v>
      </c>
      <c r="B87" s="47">
        <f t="shared" ref="B87:C87" si="10">SUM(B81:B86)</f>
        <v>0.03266</v>
      </c>
      <c r="C87" s="38">
        <f t="shared" si="10"/>
        <v>0</v>
      </c>
    </row>
    <row r="88" ht="13.5" customHeight="1">
      <c r="A88" s="26" t="s">
        <v>83</v>
      </c>
      <c r="B88" s="60"/>
      <c r="C88" s="44" t="s">
        <v>33</v>
      </c>
    </row>
    <row r="89" ht="13.5" customHeight="1">
      <c r="A89" s="28" t="s">
        <v>84</v>
      </c>
      <c r="B89" s="45">
        <v>0.0</v>
      </c>
      <c r="C89" s="46">
        <f>$B89*C$39</f>
        <v>0</v>
      </c>
    </row>
    <row r="90" ht="13.5" customHeight="1">
      <c r="A90" s="36" t="s">
        <v>46</v>
      </c>
      <c r="B90" s="47">
        <f t="shared" ref="B90:C90" si="11">SUM(B89)</f>
        <v>0</v>
      </c>
      <c r="C90" s="38">
        <f t="shared" si="11"/>
        <v>0</v>
      </c>
    </row>
    <row r="91" ht="13.5" customHeight="1">
      <c r="A91" s="26" t="s">
        <v>85</v>
      </c>
      <c r="B91" s="44" t="s">
        <v>32</v>
      </c>
      <c r="C91" s="44" t="s">
        <v>33</v>
      </c>
    </row>
    <row r="92" ht="13.5" customHeight="1">
      <c r="A92" s="28" t="s">
        <v>86</v>
      </c>
      <c r="B92" s="45">
        <f t="shared" ref="B92:C92" si="12">B87</f>
        <v>0.03266</v>
      </c>
      <c r="C92" s="46">
        <f t="shared" si="12"/>
        <v>0</v>
      </c>
    </row>
    <row r="93" ht="13.5" customHeight="1">
      <c r="A93" s="28" t="s">
        <v>87</v>
      </c>
      <c r="B93" s="45">
        <f t="shared" ref="B93:C93" si="13">B90</f>
        <v>0</v>
      </c>
      <c r="C93" s="46">
        <f t="shared" si="13"/>
        <v>0</v>
      </c>
    </row>
    <row r="94" ht="13.5" customHeight="1">
      <c r="A94" s="36" t="s">
        <v>41</v>
      </c>
      <c r="B94" s="37"/>
      <c r="C94" s="38">
        <f>SUM(C92:C93)</f>
        <v>0</v>
      </c>
    </row>
    <row r="95" ht="13.5" customHeight="1">
      <c r="A95" s="181"/>
      <c r="B95" s="182"/>
      <c r="C95" s="183"/>
    </row>
    <row r="96" ht="13.5" customHeight="1">
      <c r="A96" s="42" t="s">
        <v>88</v>
      </c>
      <c r="B96" s="2"/>
      <c r="C96" s="3"/>
    </row>
    <row r="97" ht="15.0" customHeight="1">
      <c r="A97" s="26" t="s">
        <v>89</v>
      </c>
      <c r="B97" s="44" t="s">
        <v>57</v>
      </c>
      <c r="C97" s="44" t="s">
        <v>33</v>
      </c>
    </row>
    <row r="98" ht="15.0" customHeight="1">
      <c r="A98" s="28" t="s">
        <v>90</v>
      </c>
      <c r="B98" s="66">
        <f>'Materiais - Equipamentos - Unif'!$E$354</f>
        <v>0</v>
      </c>
      <c r="C98" s="30">
        <f t="shared" ref="C98:C100" si="14">B98</f>
        <v>0</v>
      </c>
    </row>
    <row r="99" ht="15.0" customHeight="1">
      <c r="A99" s="28" t="s">
        <v>91</v>
      </c>
      <c r="B99" s="66">
        <f>'Materiais - Equipamentos - Unif'!$E$350</f>
        <v>0</v>
      </c>
      <c r="C99" s="30">
        <f t="shared" si="14"/>
        <v>0</v>
      </c>
    </row>
    <row r="100" ht="15.0" customHeight="1">
      <c r="A100" s="28" t="s">
        <v>92</v>
      </c>
      <c r="B100" s="66">
        <f>'Materiais - Equipamentos - Unif'!$E$352</f>
        <v>0</v>
      </c>
      <c r="C100" s="30">
        <f t="shared" si="14"/>
        <v>0</v>
      </c>
    </row>
    <row r="101" ht="15.0" customHeight="1">
      <c r="A101" s="28" t="s">
        <v>93</v>
      </c>
      <c r="B101" s="66"/>
      <c r="C101" s="30">
        <v>0.0</v>
      </c>
    </row>
    <row r="102" ht="15.0" customHeight="1">
      <c r="A102" s="36" t="s">
        <v>41</v>
      </c>
      <c r="B102" s="67"/>
      <c r="C102" s="38">
        <f>SUM(C98:C101)</f>
        <v>0</v>
      </c>
    </row>
    <row r="103" ht="15.75" customHeight="1">
      <c r="A103" s="54"/>
      <c r="B103" s="64"/>
      <c r="C103" s="41"/>
    </row>
    <row r="104" ht="16.5" customHeight="1">
      <c r="A104" s="42" t="s">
        <v>94</v>
      </c>
      <c r="B104" s="2"/>
      <c r="C104" s="3"/>
    </row>
    <row r="105" ht="17.25" customHeight="1">
      <c r="A105" s="26" t="s">
        <v>95</v>
      </c>
      <c r="B105" s="44" t="s">
        <v>32</v>
      </c>
      <c r="C105" s="44" t="s">
        <v>33</v>
      </c>
    </row>
    <row r="106" ht="15.0" customHeight="1">
      <c r="A106" s="28" t="s">
        <v>96</v>
      </c>
      <c r="B106" s="68"/>
      <c r="C106" s="46">
        <f>$B106*(C39+C67+C77+C94+C102)</f>
        <v>0</v>
      </c>
    </row>
    <row r="107" ht="13.5" customHeight="1">
      <c r="A107" s="28" t="s">
        <v>97</v>
      </c>
      <c r="B107" s="68"/>
      <c r="C107" s="46">
        <f>$B107*(C39+C67+C77+C94+C102+C106)</f>
        <v>0</v>
      </c>
    </row>
    <row r="108" ht="13.5" customHeight="1">
      <c r="A108" s="178" t="s">
        <v>276</v>
      </c>
      <c r="B108" s="45">
        <f>SUM(B109:B112)</f>
        <v>0.1225</v>
      </c>
      <c r="C108" s="46">
        <f>((C39+C67+C77+C94+C102+C106+C107)/(1-($B$108)))*$B108</f>
        <v>0</v>
      </c>
    </row>
    <row r="109" ht="13.5" customHeight="1">
      <c r="A109" s="69" t="s">
        <v>99</v>
      </c>
      <c r="B109" s="45">
        <v>0.0925</v>
      </c>
      <c r="C109" s="70">
        <f>((C39+C67+C77+C94+C102+C106+C107)/(1-($B$109+$B$111)))*$B109</f>
        <v>0</v>
      </c>
    </row>
    <row r="110" ht="13.5" customHeight="1">
      <c r="A110" s="69" t="s">
        <v>100</v>
      </c>
      <c r="B110" s="45"/>
      <c r="C110" s="70"/>
    </row>
    <row r="111" ht="13.5" customHeight="1">
      <c r="A111" s="69" t="s">
        <v>101</v>
      </c>
      <c r="B111" s="45">
        <v>0.03</v>
      </c>
      <c r="C111" s="70">
        <f>((C39+C67+C77+C94+C102+C106+C107)/(1-($B$111+$B$109)))*$B111</f>
        <v>0</v>
      </c>
    </row>
    <row r="112" ht="13.5" customHeight="1">
      <c r="A112" s="69" t="s">
        <v>102</v>
      </c>
      <c r="B112" s="71"/>
      <c r="C112" s="72"/>
    </row>
    <row r="113" ht="13.5" customHeight="1">
      <c r="A113" s="36" t="s">
        <v>41</v>
      </c>
      <c r="B113" s="67"/>
      <c r="C113" s="38">
        <f>SUM(C106:C108)</f>
        <v>0</v>
      </c>
    </row>
    <row r="114" ht="13.5" customHeight="1">
      <c r="A114" s="15"/>
      <c r="B114" s="15"/>
      <c r="C114" s="15"/>
    </row>
    <row r="115" ht="13.5" customHeight="1">
      <c r="A115" s="15"/>
      <c r="B115" s="15"/>
      <c r="C115" s="15"/>
    </row>
    <row r="116" ht="13.5" customHeight="1">
      <c r="A116" s="73" t="s">
        <v>103</v>
      </c>
      <c r="B116" s="3"/>
      <c r="C116" s="74" t="s">
        <v>29</v>
      </c>
    </row>
    <row r="117" ht="13.5" customHeight="1">
      <c r="A117" s="75" t="s">
        <v>104</v>
      </c>
      <c r="B117" s="3"/>
      <c r="C117" s="44" t="s">
        <v>33</v>
      </c>
    </row>
    <row r="118" ht="13.5" customHeight="1">
      <c r="A118" s="76" t="s">
        <v>105</v>
      </c>
      <c r="B118" s="3"/>
      <c r="C118" s="46">
        <f>C39</f>
        <v>0</v>
      </c>
    </row>
    <row r="119" ht="13.5" customHeight="1">
      <c r="A119" s="76" t="s">
        <v>106</v>
      </c>
      <c r="B119" s="3"/>
      <c r="C119" s="46">
        <f>C67</f>
        <v>0</v>
      </c>
    </row>
    <row r="120" ht="13.5" customHeight="1">
      <c r="A120" s="76" t="s">
        <v>107</v>
      </c>
      <c r="B120" s="3"/>
      <c r="C120" s="46">
        <f>C77</f>
        <v>0</v>
      </c>
    </row>
    <row r="121" ht="13.5" customHeight="1">
      <c r="A121" s="76" t="s">
        <v>108</v>
      </c>
      <c r="B121" s="3"/>
      <c r="C121" s="46">
        <f>C94</f>
        <v>0</v>
      </c>
    </row>
    <row r="122" ht="13.5" customHeight="1">
      <c r="A122" s="76" t="s">
        <v>109</v>
      </c>
      <c r="B122" s="3"/>
      <c r="C122" s="46">
        <f>C102</f>
        <v>0</v>
      </c>
    </row>
    <row r="123" ht="13.5" customHeight="1">
      <c r="A123" s="77" t="s">
        <v>110</v>
      </c>
      <c r="B123" s="3"/>
      <c r="C123" s="78">
        <f>SUM(C118:C122)</f>
        <v>0</v>
      </c>
    </row>
    <row r="124" ht="13.5" customHeight="1">
      <c r="A124" s="76" t="s">
        <v>111</v>
      </c>
      <c r="B124" s="3"/>
      <c r="C124" s="46">
        <f>C113</f>
        <v>0</v>
      </c>
    </row>
    <row r="125" ht="13.5" customHeight="1">
      <c r="A125" s="79" t="s">
        <v>112</v>
      </c>
      <c r="B125" s="3"/>
      <c r="C125" s="80">
        <f>ROUND(C118+C119+C120+C121+C122+C124,2)</f>
        <v>0</v>
      </c>
    </row>
    <row r="126" ht="12.75" customHeight="1"/>
    <row r="127" ht="13.5" hidden="1" customHeight="1">
      <c r="A127" s="81"/>
      <c r="B127" s="81"/>
      <c r="C127" s="81"/>
      <c r="D127" s="81"/>
      <c r="E127" s="81"/>
      <c r="F127" s="81"/>
      <c r="G127" s="81"/>
    </row>
    <row r="128" ht="13.5" hidden="1" customHeight="1">
      <c r="A128" s="82" t="s">
        <v>113</v>
      </c>
      <c r="B128" s="83"/>
      <c r="C128" s="83"/>
      <c r="D128" s="83"/>
      <c r="E128" s="84"/>
      <c r="F128" s="81"/>
      <c r="G128" s="81"/>
    </row>
    <row r="129" ht="24.75" hidden="1" customHeight="1">
      <c r="A129" s="85" t="s">
        <v>114</v>
      </c>
      <c r="B129" s="86" t="s">
        <v>115</v>
      </c>
      <c r="C129" s="86" t="s">
        <v>116</v>
      </c>
      <c r="D129" s="86" t="s">
        <v>117</v>
      </c>
      <c r="E129" s="87"/>
      <c r="F129" s="87"/>
      <c r="G129" s="87"/>
    </row>
    <row r="130" ht="13.5" hidden="1" customHeight="1">
      <c r="A130" s="88" t="s">
        <v>118</v>
      </c>
      <c r="B130" s="89" t="s">
        <v>119</v>
      </c>
      <c r="C130" s="90">
        <f>C125</f>
        <v>0</v>
      </c>
      <c r="D130" s="91">
        <f>1/B17*C130</f>
        <v>0</v>
      </c>
      <c r="E130" s="87"/>
      <c r="F130" s="87"/>
      <c r="G130" s="87"/>
    </row>
    <row r="131" ht="13.5" hidden="1" customHeight="1">
      <c r="A131" s="92" t="s">
        <v>120</v>
      </c>
      <c r="B131" s="2"/>
      <c r="C131" s="3"/>
      <c r="D131" s="93">
        <f>ROUND(SUM(D130),2)</f>
        <v>0</v>
      </c>
      <c r="E131" s="87"/>
      <c r="F131" s="87"/>
      <c r="G131" s="87"/>
    </row>
    <row r="132" ht="13.5" hidden="1" customHeight="1">
      <c r="A132" s="87"/>
      <c r="B132" s="87"/>
      <c r="C132" s="87"/>
      <c r="D132" s="87"/>
      <c r="E132" s="87"/>
      <c r="F132" s="87"/>
      <c r="G132" s="87"/>
    </row>
    <row r="133" ht="13.5" hidden="1" customHeight="1">
      <c r="A133" s="87"/>
      <c r="B133" s="87"/>
      <c r="C133" s="87"/>
      <c r="D133" s="87"/>
      <c r="E133" s="87"/>
      <c r="F133" s="87"/>
      <c r="G133" s="87"/>
    </row>
    <row r="134" ht="13.5" hidden="1" customHeight="1">
      <c r="A134" s="139" t="s">
        <v>121</v>
      </c>
      <c r="B134" s="83"/>
      <c r="C134" s="83"/>
      <c r="D134" s="83"/>
      <c r="E134" s="84"/>
      <c r="F134" s="87"/>
      <c r="G134" s="87"/>
    </row>
    <row r="135" ht="31.5" hidden="1" customHeight="1">
      <c r="A135" s="85" t="s">
        <v>114</v>
      </c>
      <c r="B135" s="86" t="s">
        <v>115</v>
      </c>
      <c r="C135" s="86" t="s">
        <v>116</v>
      </c>
      <c r="D135" s="86" t="s">
        <v>122</v>
      </c>
      <c r="E135" s="87"/>
      <c r="F135" s="87"/>
      <c r="G135" s="87"/>
    </row>
    <row r="136" ht="13.5" hidden="1" customHeight="1">
      <c r="A136" s="88" t="s">
        <v>118</v>
      </c>
      <c r="B136" s="89" t="s">
        <v>119</v>
      </c>
      <c r="C136" s="90">
        <f>C125</f>
        <v>0</v>
      </c>
      <c r="D136" s="91">
        <f>(1/B18)*C136</f>
        <v>0</v>
      </c>
      <c r="E136" s="87"/>
      <c r="F136" s="87"/>
      <c r="G136" s="87"/>
    </row>
    <row r="137" ht="13.5" hidden="1" customHeight="1">
      <c r="A137" s="92" t="s">
        <v>120</v>
      </c>
      <c r="B137" s="2"/>
      <c r="C137" s="3"/>
      <c r="D137" s="93">
        <f>ROUND(SUM(D136),2)</f>
        <v>0</v>
      </c>
      <c r="E137" s="87"/>
      <c r="F137" s="87"/>
      <c r="G137" s="87"/>
    </row>
    <row r="138" ht="13.5" hidden="1" customHeight="1">
      <c r="A138" s="87"/>
      <c r="B138" s="87"/>
      <c r="C138" s="87"/>
      <c r="D138" s="87"/>
      <c r="E138" s="87"/>
      <c r="F138" s="87"/>
      <c r="G138" s="87"/>
    </row>
    <row r="139" ht="13.5" hidden="1" customHeight="1">
      <c r="A139" s="87"/>
      <c r="B139" s="87"/>
      <c r="C139" s="87"/>
      <c r="D139" s="87"/>
      <c r="E139" s="87"/>
      <c r="F139" s="87"/>
      <c r="G139" s="87"/>
    </row>
    <row r="140" ht="13.5" hidden="1" customHeight="1">
      <c r="A140" s="139" t="s">
        <v>123</v>
      </c>
      <c r="B140" s="83"/>
      <c r="C140" s="83"/>
      <c r="D140" s="83"/>
      <c r="E140" s="84"/>
      <c r="F140" s="87"/>
      <c r="G140" s="87"/>
    </row>
    <row r="141" ht="35.25" hidden="1" customHeight="1">
      <c r="A141" s="85" t="s">
        <v>114</v>
      </c>
      <c r="B141" s="86" t="s">
        <v>115</v>
      </c>
      <c r="C141" s="86" t="s">
        <v>116</v>
      </c>
      <c r="D141" s="86" t="s">
        <v>122</v>
      </c>
      <c r="E141" s="87"/>
      <c r="F141" s="87"/>
      <c r="G141" s="87"/>
    </row>
    <row r="142" ht="13.5" hidden="1" customHeight="1">
      <c r="A142" s="88" t="s">
        <v>118</v>
      </c>
      <c r="B142" s="89" t="s">
        <v>119</v>
      </c>
      <c r="C142" s="90">
        <f>C125</f>
        <v>0</v>
      </c>
      <c r="D142" s="91">
        <f>1/B19*C142</f>
        <v>0</v>
      </c>
      <c r="E142" s="87"/>
      <c r="F142" s="87"/>
      <c r="G142" s="87"/>
    </row>
    <row r="143" ht="13.5" hidden="1" customHeight="1">
      <c r="A143" s="92" t="s">
        <v>120</v>
      </c>
      <c r="B143" s="2"/>
      <c r="C143" s="3"/>
      <c r="D143" s="93">
        <f>ROUND(SUM(D142),2)</f>
        <v>0</v>
      </c>
      <c r="E143" s="87"/>
      <c r="F143" s="87"/>
      <c r="G143" s="87"/>
    </row>
    <row r="144" ht="13.5" hidden="1" customHeight="1">
      <c r="A144" s="87"/>
      <c r="B144" s="87"/>
      <c r="C144" s="87"/>
      <c r="D144" s="87"/>
      <c r="E144" s="87"/>
      <c r="F144" s="87"/>
      <c r="G144" s="87"/>
    </row>
    <row r="145" ht="13.5" hidden="1" customHeight="1">
      <c r="A145" s="87"/>
      <c r="B145" s="87"/>
      <c r="C145" s="87"/>
      <c r="D145" s="87"/>
      <c r="E145" s="87"/>
      <c r="F145" s="87"/>
      <c r="G145" s="87"/>
    </row>
    <row r="146" ht="13.5" hidden="1" customHeight="1">
      <c r="A146" s="139" t="s">
        <v>124</v>
      </c>
      <c r="B146" s="83"/>
      <c r="C146" s="83"/>
      <c r="D146" s="83"/>
      <c r="E146" s="84"/>
      <c r="F146" s="87"/>
      <c r="G146" s="87"/>
    </row>
    <row r="147" ht="32.25" hidden="1" customHeight="1">
      <c r="A147" s="85" t="s">
        <v>114</v>
      </c>
      <c r="B147" s="95" t="s">
        <v>115</v>
      </c>
      <c r="C147" s="86" t="s">
        <v>116</v>
      </c>
      <c r="D147" s="95" t="s">
        <v>122</v>
      </c>
      <c r="E147" s="87"/>
      <c r="F147" s="87"/>
      <c r="G147" s="87"/>
    </row>
    <row r="148" ht="13.5" hidden="1" customHeight="1">
      <c r="A148" s="88" t="s">
        <v>118</v>
      </c>
      <c r="B148" s="89" t="s">
        <v>119</v>
      </c>
      <c r="C148" s="96">
        <f>C125</f>
        <v>0</v>
      </c>
      <c r="D148" s="97">
        <f>1/B20*C148</f>
        <v>0</v>
      </c>
      <c r="E148" s="87"/>
      <c r="F148" s="87"/>
      <c r="G148" s="87"/>
    </row>
    <row r="149" ht="13.5" hidden="1" customHeight="1">
      <c r="A149" s="92" t="s">
        <v>120</v>
      </c>
      <c r="B149" s="2"/>
      <c r="C149" s="3"/>
      <c r="D149" s="98">
        <f>ROUND(SUM(D148),2)</f>
        <v>0</v>
      </c>
      <c r="E149" s="87"/>
      <c r="F149" s="87"/>
      <c r="G149" s="87"/>
    </row>
    <row r="150" ht="13.5" hidden="1" customHeight="1">
      <c r="A150" s="87"/>
      <c r="B150" s="87"/>
      <c r="C150" s="87"/>
      <c r="D150" s="87"/>
      <c r="E150" s="87"/>
      <c r="F150" s="87"/>
      <c r="G150" s="87"/>
    </row>
    <row r="151" ht="13.5" hidden="1" customHeight="1">
      <c r="A151" s="87"/>
      <c r="B151" s="87"/>
      <c r="C151" s="87"/>
      <c r="D151" s="87"/>
      <c r="E151" s="87"/>
      <c r="F151" s="87"/>
      <c r="G151" s="87"/>
    </row>
    <row r="152" ht="13.5" hidden="1" customHeight="1">
      <c r="A152" s="139" t="s">
        <v>125</v>
      </c>
      <c r="B152" s="83"/>
      <c r="C152" s="83"/>
      <c r="D152" s="83"/>
      <c r="E152" s="84"/>
      <c r="F152" s="87"/>
      <c r="G152" s="87"/>
    </row>
    <row r="153" ht="35.25" hidden="1" customHeight="1">
      <c r="A153" s="85" t="s">
        <v>114</v>
      </c>
      <c r="B153" s="86" t="s">
        <v>126</v>
      </c>
      <c r="C153" s="86" t="s">
        <v>116</v>
      </c>
      <c r="D153" s="86" t="s">
        <v>122</v>
      </c>
      <c r="E153" s="87"/>
      <c r="F153" s="87"/>
      <c r="G153" s="87"/>
    </row>
    <row r="154" ht="13.5" hidden="1" customHeight="1">
      <c r="A154" s="88" t="s">
        <v>118</v>
      </c>
      <c r="B154" s="89" t="s">
        <v>119</v>
      </c>
      <c r="C154" s="90">
        <f>C125</f>
        <v>0</v>
      </c>
      <c r="D154" s="91">
        <f>1/B21*C154</f>
        <v>0</v>
      </c>
      <c r="E154" s="87"/>
      <c r="F154" s="87"/>
      <c r="G154" s="87"/>
    </row>
    <row r="155" ht="13.5" hidden="1" customHeight="1">
      <c r="A155" s="92" t="s">
        <v>120</v>
      </c>
      <c r="B155" s="2"/>
      <c r="C155" s="3"/>
      <c r="D155" s="93">
        <f>ROUND(SUM(D154),2)</f>
        <v>0</v>
      </c>
      <c r="E155" s="87"/>
      <c r="F155" s="87"/>
      <c r="G155" s="87"/>
    </row>
    <row r="156" ht="13.5" hidden="1" customHeight="1">
      <c r="A156" s="99"/>
      <c r="B156" s="99"/>
      <c r="C156" s="99"/>
      <c r="D156" s="100"/>
      <c r="E156" s="87"/>
      <c r="F156" s="87"/>
      <c r="G156" s="87"/>
    </row>
    <row r="157" ht="13.5" hidden="1" customHeight="1">
      <c r="A157" s="99"/>
      <c r="B157" s="99"/>
      <c r="C157" s="99"/>
      <c r="D157" s="100"/>
      <c r="E157" s="87"/>
      <c r="F157" s="87"/>
      <c r="G157" s="87"/>
    </row>
    <row r="158" ht="13.5" hidden="1" customHeight="1">
      <c r="A158" s="139" t="s">
        <v>127</v>
      </c>
      <c r="B158" s="83"/>
      <c r="C158" s="83"/>
      <c r="D158" s="84"/>
      <c r="E158" s="87"/>
      <c r="F158" s="87"/>
      <c r="G158" s="87"/>
    </row>
    <row r="159" ht="33.0" hidden="1" customHeight="1">
      <c r="A159" s="85" t="s">
        <v>114</v>
      </c>
      <c r="B159" s="86" t="s">
        <v>126</v>
      </c>
      <c r="C159" s="86" t="s">
        <v>116</v>
      </c>
      <c r="D159" s="86" t="s">
        <v>122</v>
      </c>
      <c r="E159" s="87"/>
      <c r="F159" s="87"/>
      <c r="G159" s="87"/>
    </row>
    <row r="160" ht="13.5" hidden="1" customHeight="1">
      <c r="A160" s="88" t="s">
        <v>118</v>
      </c>
      <c r="B160" s="89" t="s">
        <v>119</v>
      </c>
      <c r="C160" s="90">
        <f>C125</f>
        <v>0</v>
      </c>
      <c r="D160" s="91">
        <f>1/B22*C160</f>
        <v>0</v>
      </c>
      <c r="E160" s="87"/>
      <c r="F160" s="87"/>
      <c r="G160" s="87"/>
    </row>
    <row r="161" ht="13.5" hidden="1" customHeight="1">
      <c r="A161" s="92" t="s">
        <v>120</v>
      </c>
      <c r="B161" s="2"/>
      <c r="C161" s="3"/>
      <c r="D161" s="93">
        <f>ROUND(SUM(D160),2)</f>
        <v>0</v>
      </c>
      <c r="E161" s="87"/>
      <c r="F161" s="87"/>
      <c r="G161" s="87"/>
    </row>
    <row r="162" ht="13.5" hidden="1" customHeight="1">
      <c r="A162" s="99"/>
      <c r="B162" s="99"/>
      <c r="C162" s="99"/>
      <c r="D162" s="100"/>
      <c r="E162" s="87"/>
      <c r="F162" s="87"/>
      <c r="G162" s="87"/>
    </row>
    <row r="163" ht="13.5" hidden="1" customHeight="1">
      <c r="A163" s="99"/>
      <c r="B163" s="99"/>
      <c r="C163" s="99"/>
      <c r="D163" s="100"/>
      <c r="E163" s="87"/>
      <c r="F163" s="87"/>
      <c r="G163" s="87"/>
    </row>
    <row r="164" ht="13.5" hidden="1" customHeight="1">
      <c r="A164" s="139" t="s">
        <v>128</v>
      </c>
      <c r="B164" s="83"/>
      <c r="C164" s="83"/>
      <c r="D164" s="84"/>
      <c r="E164" s="87"/>
      <c r="F164" s="87"/>
      <c r="G164" s="87"/>
    </row>
    <row r="165" ht="33.0" hidden="1" customHeight="1">
      <c r="A165" s="85" t="s">
        <v>114</v>
      </c>
      <c r="B165" s="86" t="s">
        <v>126</v>
      </c>
      <c r="C165" s="86" t="s">
        <v>116</v>
      </c>
      <c r="D165" s="86" t="s">
        <v>122</v>
      </c>
      <c r="E165" s="87"/>
      <c r="F165" s="87"/>
      <c r="G165" s="87"/>
    </row>
    <row r="166" ht="13.5" hidden="1" customHeight="1">
      <c r="A166" s="88" t="s">
        <v>118</v>
      </c>
      <c r="B166" s="89" t="s">
        <v>119</v>
      </c>
      <c r="C166" s="90">
        <f>C125</f>
        <v>0</v>
      </c>
      <c r="D166" s="91">
        <f>1/B23*C166</f>
        <v>0</v>
      </c>
      <c r="E166" s="87"/>
      <c r="F166" s="87"/>
      <c r="G166" s="87"/>
    </row>
    <row r="167" ht="13.5" hidden="1" customHeight="1">
      <c r="A167" s="92" t="s">
        <v>120</v>
      </c>
      <c r="B167" s="2"/>
      <c r="C167" s="3"/>
      <c r="D167" s="93">
        <f>ROUND(SUM(D166),2)</f>
        <v>0</v>
      </c>
      <c r="E167" s="87"/>
      <c r="F167" s="87"/>
      <c r="G167" s="87"/>
    </row>
    <row r="168" ht="13.5" hidden="1" customHeight="1">
      <c r="A168" s="87"/>
      <c r="B168" s="87"/>
      <c r="C168" s="87"/>
      <c r="D168" s="87"/>
      <c r="E168" s="87"/>
      <c r="F168" s="87"/>
      <c r="G168" s="87"/>
    </row>
    <row r="169" ht="13.5" hidden="1" customHeight="1">
      <c r="A169" s="87"/>
      <c r="B169" s="87"/>
      <c r="C169" s="87"/>
      <c r="D169" s="87"/>
      <c r="E169" s="87"/>
      <c r="F169" s="87"/>
      <c r="G169" s="87"/>
    </row>
    <row r="170" ht="13.5" hidden="1" customHeight="1">
      <c r="A170" s="139" t="s">
        <v>129</v>
      </c>
      <c r="B170" s="83"/>
      <c r="C170" s="83"/>
      <c r="D170" s="83"/>
      <c r="E170" s="84"/>
      <c r="F170" s="87"/>
      <c r="G170" s="87"/>
    </row>
    <row r="171" ht="36.0" hidden="1" customHeight="1">
      <c r="A171" s="85" t="s">
        <v>114</v>
      </c>
      <c r="B171" s="86" t="s">
        <v>126</v>
      </c>
      <c r="C171" s="86" t="s">
        <v>130</v>
      </c>
      <c r="D171" s="86" t="s">
        <v>131</v>
      </c>
      <c r="E171" s="86" t="s">
        <v>132</v>
      </c>
      <c r="F171" s="86" t="s">
        <v>133</v>
      </c>
      <c r="G171" s="86" t="s">
        <v>134</v>
      </c>
    </row>
    <row r="172" ht="13.5" hidden="1" customHeight="1">
      <c r="A172" s="88" t="s">
        <v>118</v>
      </c>
      <c r="B172" s="89" t="s">
        <v>119</v>
      </c>
      <c r="C172" s="101">
        <v>16.0</v>
      </c>
      <c r="D172" s="102" t="s">
        <v>135</v>
      </c>
      <c r="E172" s="103">
        <f>1/B24*C172*(1/188.76)</f>
        <v>0.0003767276495</v>
      </c>
      <c r="F172" s="104">
        <f>C125</f>
        <v>0</v>
      </c>
      <c r="G172" s="91">
        <f>E172*F172</f>
        <v>0</v>
      </c>
    </row>
    <row r="173" ht="13.5" hidden="1" customHeight="1">
      <c r="A173" s="105"/>
      <c r="B173" s="105"/>
      <c r="C173" s="105"/>
      <c r="D173" s="105"/>
      <c r="E173" s="105"/>
      <c r="F173" s="106" t="s">
        <v>120</v>
      </c>
      <c r="G173" s="93">
        <f>SUM(G172)</f>
        <v>0</v>
      </c>
    </row>
    <row r="174" ht="13.5" hidden="1" customHeight="1">
      <c r="A174" s="87"/>
      <c r="B174" s="87"/>
      <c r="C174" s="87"/>
      <c r="D174" s="87"/>
      <c r="E174" s="87"/>
      <c r="F174" s="87"/>
      <c r="G174" s="87"/>
    </row>
    <row r="175" ht="13.5" hidden="1" customHeight="1">
      <c r="A175" s="87"/>
      <c r="B175" s="87"/>
      <c r="C175" s="87"/>
      <c r="D175" s="87"/>
      <c r="E175" s="87"/>
      <c r="F175" s="87"/>
      <c r="G175" s="87"/>
    </row>
    <row r="176" ht="13.5" hidden="1" customHeight="1">
      <c r="A176" s="139" t="s">
        <v>136</v>
      </c>
      <c r="B176" s="83"/>
      <c r="C176" s="83"/>
      <c r="D176" s="83"/>
      <c r="E176" s="84"/>
      <c r="F176" s="140"/>
      <c r="G176" s="141"/>
    </row>
    <row r="177" ht="39.75" hidden="1" customHeight="1">
      <c r="A177" s="85" t="s">
        <v>114</v>
      </c>
      <c r="B177" s="86" t="s">
        <v>137</v>
      </c>
      <c r="C177" s="86" t="s">
        <v>138</v>
      </c>
      <c r="D177" s="86" t="s">
        <v>139</v>
      </c>
      <c r="E177" s="86" t="s">
        <v>140</v>
      </c>
      <c r="F177" s="86" t="s">
        <v>133</v>
      </c>
      <c r="G177" s="86" t="s">
        <v>134</v>
      </c>
    </row>
    <row r="178" ht="13.5" hidden="1" customHeight="1">
      <c r="A178" s="88" t="s">
        <v>118</v>
      </c>
      <c r="B178" s="89" t="s">
        <v>119</v>
      </c>
      <c r="C178" s="101">
        <v>16.0</v>
      </c>
      <c r="D178" s="102" t="s">
        <v>135</v>
      </c>
      <c r="E178" s="103">
        <f>1/B25*C178*(1/188.76)</f>
        <v>0.0008693714987</v>
      </c>
      <c r="F178" s="104">
        <f>C125</f>
        <v>0</v>
      </c>
      <c r="G178" s="91">
        <f>E178*F178</f>
        <v>0</v>
      </c>
    </row>
    <row r="179" ht="13.5" hidden="1" customHeight="1">
      <c r="A179" s="105"/>
      <c r="B179" s="105"/>
      <c r="C179" s="105"/>
      <c r="D179" s="105"/>
      <c r="E179" s="105"/>
      <c r="F179" s="106" t="s">
        <v>120</v>
      </c>
      <c r="G179" s="93">
        <f>SUM(G178)</f>
        <v>0</v>
      </c>
    </row>
    <row r="180" ht="12.75" customHeight="1"/>
    <row r="181" ht="12.75" customHeight="1"/>
    <row r="182" ht="12.75" customHeight="1"/>
    <row r="183" ht="28.5" hidden="1" customHeight="1">
      <c r="A183" s="107" t="s">
        <v>141</v>
      </c>
      <c r="B183" s="108" t="s">
        <v>142</v>
      </c>
      <c r="C183" s="108" t="s">
        <v>143</v>
      </c>
      <c r="D183" s="108" t="s">
        <v>144</v>
      </c>
    </row>
    <row r="184" ht="13.5" hidden="1" customHeight="1">
      <c r="A184" s="109" t="s">
        <v>145</v>
      </c>
      <c r="B184" s="110">
        <f>D131</f>
        <v>0</v>
      </c>
      <c r="C184" s="110" t="str">
        <f>'Produtividade Região Norte'!$B$20</f>
        <v>#REF!</v>
      </c>
      <c r="D184" s="111" t="str">
        <f t="shared" ref="D184:D192" si="15">B184*C184</f>
        <v>#REF!</v>
      </c>
    </row>
    <row r="185" ht="13.5" hidden="1" customHeight="1">
      <c r="A185" s="109" t="s">
        <v>146</v>
      </c>
      <c r="B185" s="110">
        <f>D137</f>
        <v>0</v>
      </c>
      <c r="C185" s="110" t="str">
        <f>'Produtividade Região Norte'!$C$20</f>
        <v>#REF!</v>
      </c>
      <c r="D185" s="111" t="str">
        <f t="shared" si="15"/>
        <v>#REF!</v>
      </c>
    </row>
    <row r="186" ht="13.5" hidden="1" customHeight="1">
      <c r="A186" s="109" t="s">
        <v>147</v>
      </c>
      <c r="B186" s="110">
        <f>D143</f>
        <v>0</v>
      </c>
      <c r="C186" s="110" t="str">
        <f>'Produtividade Região Norte'!$D$20</f>
        <v>#REF!</v>
      </c>
      <c r="D186" s="111" t="str">
        <f t="shared" si="15"/>
        <v>#REF!</v>
      </c>
    </row>
    <row r="187" ht="13.5" hidden="1" customHeight="1">
      <c r="A187" s="109" t="s">
        <v>148</v>
      </c>
      <c r="B187" s="110">
        <f>D149</f>
        <v>0</v>
      </c>
      <c r="C187" s="110" t="str">
        <f>'Produtividade Região Norte'!$E$20</f>
        <v>#REF!</v>
      </c>
      <c r="D187" s="111" t="str">
        <f t="shared" si="15"/>
        <v>#REF!</v>
      </c>
    </row>
    <row r="188" ht="13.5" hidden="1" customHeight="1">
      <c r="A188" s="109" t="s">
        <v>149</v>
      </c>
      <c r="B188" s="110">
        <f>D155</f>
        <v>0</v>
      </c>
      <c r="C188" s="110" t="str">
        <f>'Produtividade Região Norte'!$G$20</f>
        <v>#REF!</v>
      </c>
      <c r="D188" s="111" t="str">
        <f t="shared" si="15"/>
        <v>#REF!</v>
      </c>
    </row>
    <row r="189" ht="13.5" hidden="1" customHeight="1">
      <c r="A189" s="109" t="s">
        <v>150</v>
      </c>
      <c r="B189" s="110">
        <f>D161</f>
        <v>0</v>
      </c>
      <c r="C189" s="110" t="str">
        <f>'Produtividade Região Norte'!$H$20</f>
        <v>#REF!</v>
      </c>
      <c r="D189" s="111" t="str">
        <f t="shared" si="15"/>
        <v>#REF!</v>
      </c>
    </row>
    <row r="190" ht="13.5" hidden="1" customHeight="1">
      <c r="A190" s="109" t="s">
        <v>151</v>
      </c>
      <c r="B190" s="110">
        <f>D167</f>
        <v>0</v>
      </c>
      <c r="C190" s="142" t="str">
        <f>'Produtividade Região Norte'!$I$20</f>
        <v>#REF!</v>
      </c>
      <c r="D190" s="111" t="str">
        <f t="shared" si="15"/>
        <v>#REF!</v>
      </c>
    </row>
    <row r="191" ht="13.5" hidden="1" customHeight="1">
      <c r="A191" s="109" t="s">
        <v>152</v>
      </c>
      <c r="B191" s="110">
        <f>G173</f>
        <v>0</v>
      </c>
      <c r="C191" s="110" t="str">
        <f>'Produtividade Região Norte'!$J$20</f>
        <v>#REF!</v>
      </c>
      <c r="D191" s="111" t="str">
        <f t="shared" si="15"/>
        <v>#REF!</v>
      </c>
    </row>
    <row r="192" ht="13.5" hidden="1" customHeight="1">
      <c r="A192" s="109" t="s">
        <v>153</v>
      </c>
      <c r="B192" s="110">
        <f>G178</f>
        <v>0</v>
      </c>
      <c r="C192" s="110" t="str">
        <f>'Produtividade Região Norte'!$K$20</f>
        <v>#REF!</v>
      </c>
      <c r="D192" s="111" t="str">
        <f t="shared" si="15"/>
        <v>#REF!</v>
      </c>
    </row>
    <row r="193" ht="13.5" hidden="1" customHeight="1">
      <c r="A193" s="112" t="s">
        <v>154</v>
      </c>
      <c r="B193" s="2"/>
      <c r="C193" s="3"/>
      <c r="D193" s="113" t="str">
        <f>ROUND(SUM(D184:D192),2)</f>
        <v>#REF!</v>
      </c>
    </row>
    <row r="194" ht="13.5" hidden="1" customHeight="1">
      <c r="A194" s="114" t="s">
        <v>155</v>
      </c>
      <c r="B194" s="2"/>
      <c r="C194" s="3"/>
      <c r="D194" s="115" t="str">
        <f>D193*12</f>
        <v>#REF!</v>
      </c>
    </row>
    <row r="195" ht="13.5" hidden="1" customHeight="1">
      <c r="A195" s="15"/>
      <c r="B195" s="15"/>
      <c r="C195" s="15"/>
      <c r="D195" s="15"/>
    </row>
    <row r="196" ht="13.5" hidden="1" customHeight="1">
      <c r="A196" s="73" t="s">
        <v>156</v>
      </c>
      <c r="B196" s="2"/>
      <c r="C196" s="3"/>
      <c r="D196" s="116" t="str">
        <f>D193/C125</f>
        <v>#REF!</v>
      </c>
    </row>
    <row r="197" ht="13.5" hidden="1" customHeight="1">
      <c r="A197" s="15"/>
      <c r="B197" s="15"/>
      <c r="C197" s="15"/>
      <c r="D197" s="15"/>
    </row>
    <row r="198" ht="13.5" hidden="1" customHeight="1">
      <c r="A198" s="117" t="s">
        <v>157</v>
      </c>
      <c r="B198" s="2"/>
      <c r="C198" s="3"/>
      <c r="D198" s="118">
        <v>1.0</v>
      </c>
    </row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</sheetData>
  <mergeCells count="53">
    <mergeCell ref="A140:E140"/>
    <mergeCell ref="A143:C143"/>
    <mergeCell ref="A146:E146"/>
    <mergeCell ref="A149:C149"/>
    <mergeCell ref="A152:E152"/>
    <mergeCell ref="A155:C155"/>
    <mergeCell ref="A158:D158"/>
    <mergeCell ref="A161:C161"/>
    <mergeCell ref="A164:D164"/>
    <mergeCell ref="A167:C167"/>
    <mergeCell ref="A170:E170"/>
    <mergeCell ref="A176:E176"/>
    <mergeCell ref="A193:C193"/>
    <mergeCell ref="A194:C194"/>
    <mergeCell ref="A1:E1"/>
    <mergeCell ref="A2:E2"/>
    <mergeCell ref="A5:E5"/>
    <mergeCell ref="A6:B6"/>
    <mergeCell ref="C6:E6"/>
    <mergeCell ref="A7:B7"/>
    <mergeCell ref="C7:E7"/>
    <mergeCell ref="C12:E12"/>
    <mergeCell ref="C13:E13"/>
    <mergeCell ref="A8:B8"/>
    <mergeCell ref="C8:E8"/>
    <mergeCell ref="A9:B9"/>
    <mergeCell ref="C9:E9"/>
    <mergeCell ref="A10:B10"/>
    <mergeCell ref="C10:E10"/>
    <mergeCell ref="C11:E11"/>
    <mergeCell ref="A11:B11"/>
    <mergeCell ref="A12:B12"/>
    <mergeCell ref="A13:B13"/>
    <mergeCell ref="A41:C41"/>
    <mergeCell ref="A79:C79"/>
    <mergeCell ref="A96:C96"/>
    <mergeCell ref="A104:C104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8:E128"/>
    <mergeCell ref="A131:C131"/>
    <mergeCell ref="A134:E134"/>
    <mergeCell ref="A137:C137"/>
    <mergeCell ref="A196:C196"/>
    <mergeCell ref="A198:C198"/>
  </mergeCells>
  <printOptions/>
  <pageMargins bottom="0.75" footer="0.0" header="0.0" left="0.25" right="0.25" top="0.75"/>
  <pageSetup fitToHeight="0" paperSize="9" orientation="landscape"/>
  <headerFooter>
    <oddHeader>&amp;C&amp;A</oddHeader>
    <oddFooter>&amp;CPágina &amp;P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2.14"/>
    <col customWidth="1" min="2" max="2" width="26.57"/>
    <col customWidth="1" min="3" max="3" width="29.0"/>
    <col customWidth="1" min="4" max="4" width="17.14"/>
    <col customWidth="1" min="5" max="5" width="6.71"/>
    <col customWidth="1" min="6" max="7" width="11.71"/>
    <col customWidth="1" min="8" max="26" width="8.71"/>
  </cols>
  <sheetData>
    <row r="1">
      <c r="A1" s="1" t="s">
        <v>0</v>
      </c>
      <c r="B1" s="2"/>
      <c r="C1" s="2"/>
      <c r="D1" s="2"/>
      <c r="E1" s="3"/>
    </row>
    <row r="2">
      <c r="A2" s="4" t="s">
        <v>1</v>
      </c>
      <c r="B2" s="2"/>
      <c r="C2" s="2"/>
      <c r="D2" s="2"/>
      <c r="E2" s="3"/>
    </row>
    <row r="3" ht="12.75" customHeight="1"/>
    <row r="4" ht="12.75" customHeight="1"/>
    <row r="5" ht="13.5" customHeight="1">
      <c r="A5" s="5" t="s">
        <v>2</v>
      </c>
      <c r="B5" s="2"/>
      <c r="C5" s="2"/>
      <c r="D5" s="2"/>
      <c r="E5" s="3"/>
    </row>
    <row r="6" ht="13.5" customHeight="1">
      <c r="A6" s="6" t="s">
        <v>3</v>
      </c>
      <c r="B6" s="3"/>
      <c r="C6" s="7" t="s">
        <v>4</v>
      </c>
      <c r="D6" s="2"/>
      <c r="E6" s="3"/>
    </row>
    <row r="7" ht="13.5" customHeight="1">
      <c r="A7" s="8" t="s">
        <v>5</v>
      </c>
      <c r="B7" s="3"/>
      <c r="C7" s="9">
        <v>22.0</v>
      </c>
      <c r="D7" s="2"/>
      <c r="E7" s="3"/>
    </row>
    <row r="8" ht="13.5" customHeight="1">
      <c r="A8" s="6" t="s">
        <v>6</v>
      </c>
      <c r="B8" s="3"/>
      <c r="C8" s="7" t="s">
        <v>7</v>
      </c>
      <c r="D8" s="2"/>
      <c r="E8" s="3"/>
    </row>
    <row r="9" ht="13.5" customHeight="1">
      <c r="A9" s="8" t="s">
        <v>8</v>
      </c>
      <c r="B9" s="3"/>
      <c r="C9" s="119"/>
      <c r="D9" s="2"/>
      <c r="E9" s="3"/>
    </row>
    <row r="10" ht="15.75" customHeight="1">
      <c r="A10" s="6" t="s">
        <v>9</v>
      </c>
      <c r="B10" s="3"/>
      <c r="C10" s="7" t="s">
        <v>10</v>
      </c>
      <c r="D10" s="2"/>
      <c r="E10" s="3"/>
    </row>
    <row r="11" ht="13.5" customHeight="1">
      <c r="A11" s="8" t="s">
        <v>11</v>
      </c>
      <c r="B11" s="3"/>
      <c r="C11" s="11" t="s">
        <v>277</v>
      </c>
      <c r="D11" s="2"/>
      <c r="E11" s="3"/>
    </row>
    <row r="12" ht="14.25" customHeight="1">
      <c r="A12" s="6" t="s">
        <v>13</v>
      </c>
      <c r="B12" s="3"/>
      <c r="C12" s="12">
        <v>2.0</v>
      </c>
      <c r="D12" s="2"/>
      <c r="E12" s="3"/>
    </row>
    <row r="13" ht="13.5" customHeight="1">
      <c r="A13" s="8" t="s">
        <v>14</v>
      </c>
      <c r="B13" s="3"/>
      <c r="C13" s="13">
        <v>44197.0</v>
      </c>
      <c r="D13" s="2"/>
      <c r="E13" s="3"/>
    </row>
    <row r="14" ht="13.5" customHeight="1">
      <c r="A14" s="14"/>
      <c r="B14" s="14"/>
      <c r="C14" s="14"/>
      <c r="D14" s="14"/>
      <c r="E14" s="14"/>
    </row>
    <row r="15" ht="13.5" customHeight="1">
      <c r="A15" s="15"/>
      <c r="B15" s="15"/>
      <c r="C15" s="15"/>
      <c r="D15" s="15"/>
      <c r="E15" s="15"/>
    </row>
    <row r="16" ht="13.5" hidden="1" customHeight="1">
      <c r="A16" s="16" t="s">
        <v>15</v>
      </c>
      <c r="B16" s="17" t="s">
        <v>16</v>
      </c>
      <c r="C16" s="15"/>
      <c r="D16" s="15"/>
      <c r="E16" s="15"/>
    </row>
    <row r="17" ht="13.5" hidden="1" customHeight="1">
      <c r="A17" s="18" t="s">
        <v>17</v>
      </c>
      <c r="B17" s="19">
        <v>600.0</v>
      </c>
      <c r="C17" s="15"/>
      <c r="D17" s="15"/>
      <c r="E17" s="15"/>
    </row>
    <row r="18" ht="13.5" hidden="1" customHeight="1">
      <c r="A18" s="20" t="s">
        <v>18</v>
      </c>
      <c r="B18" s="21">
        <v>1125.0</v>
      </c>
      <c r="C18" s="15"/>
      <c r="D18" s="15"/>
      <c r="E18" s="15"/>
    </row>
    <row r="19" ht="13.5" hidden="1" customHeight="1">
      <c r="A19" s="20" t="s">
        <v>19</v>
      </c>
      <c r="B19" s="19">
        <v>750.0</v>
      </c>
      <c r="C19" s="15"/>
      <c r="D19" s="15"/>
      <c r="E19" s="15"/>
    </row>
    <row r="20" ht="13.5" hidden="1" customHeight="1">
      <c r="A20" s="20" t="s">
        <v>20</v>
      </c>
      <c r="B20" s="19">
        <v>150.0</v>
      </c>
      <c r="C20" s="15"/>
      <c r="D20" s="15"/>
      <c r="E20" s="15"/>
    </row>
    <row r="21" ht="13.5" hidden="1" customHeight="1">
      <c r="A21" s="20" t="s">
        <v>21</v>
      </c>
      <c r="B21" s="21">
        <v>1350.0</v>
      </c>
      <c r="C21" s="15"/>
      <c r="D21" s="15"/>
      <c r="E21" s="15"/>
    </row>
    <row r="22" ht="14.25" hidden="1" customHeight="1">
      <c r="A22" s="20" t="s">
        <v>22</v>
      </c>
      <c r="B22" s="21">
        <v>4500.0</v>
      </c>
      <c r="C22" s="15"/>
      <c r="D22" s="15"/>
      <c r="E22" s="15"/>
    </row>
    <row r="23" ht="13.5" hidden="1" customHeight="1">
      <c r="A23" s="20" t="s">
        <v>23</v>
      </c>
      <c r="B23" s="21">
        <v>75000.0</v>
      </c>
      <c r="C23" s="15"/>
      <c r="D23" s="15"/>
      <c r="E23" s="15"/>
    </row>
    <row r="24" ht="13.5" hidden="1" customHeight="1">
      <c r="A24" s="20" t="s">
        <v>24</v>
      </c>
      <c r="B24" s="19">
        <v>225.0</v>
      </c>
      <c r="C24" s="15"/>
      <c r="D24" s="15"/>
      <c r="E24" s="15"/>
    </row>
    <row r="25" ht="13.5" hidden="1" customHeight="1">
      <c r="A25" s="20" t="s">
        <v>25</v>
      </c>
      <c r="B25" s="22">
        <v>97.5</v>
      </c>
      <c r="C25" s="15"/>
      <c r="D25" s="15"/>
      <c r="E25" s="15"/>
    </row>
    <row r="26" ht="13.5" hidden="1" customHeight="1">
      <c r="A26" s="20" t="s">
        <v>26</v>
      </c>
      <c r="B26" s="22">
        <v>337.5</v>
      </c>
      <c r="C26" s="15"/>
      <c r="D26" s="15"/>
      <c r="E26" s="15"/>
    </row>
    <row r="27" ht="12.75" customHeight="1"/>
    <row r="28" ht="13.5" customHeight="1"/>
    <row r="29" ht="30.75" customHeight="1">
      <c r="A29" s="23" t="s">
        <v>27</v>
      </c>
      <c r="B29" s="24" t="s">
        <v>28</v>
      </c>
      <c r="C29" s="24" t="s">
        <v>29</v>
      </c>
    </row>
    <row r="30" ht="13.5" customHeight="1">
      <c r="A30" s="25" t="s">
        <v>30</v>
      </c>
      <c r="B30" s="25"/>
      <c r="C30" s="25"/>
    </row>
    <row r="31" ht="13.5" customHeight="1">
      <c r="A31" s="26" t="s">
        <v>31</v>
      </c>
      <c r="B31" s="27" t="s">
        <v>32</v>
      </c>
      <c r="C31" s="27" t="s">
        <v>33</v>
      </c>
    </row>
    <row r="32" ht="13.5" customHeight="1">
      <c r="A32" s="28" t="s">
        <v>34</v>
      </c>
      <c r="B32" s="29"/>
      <c r="C32" s="30" t="str">
        <f>C9</f>
        <v/>
      </c>
    </row>
    <row r="33" ht="13.5" customHeight="1">
      <c r="A33" s="28" t="s">
        <v>35</v>
      </c>
      <c r="B33" s="31"/>
      <c r="C33" s="32"/>
    </row>
    <row r="34" ht="13.5" customHeight="1">
      <c r="A34" s="28" t="s">
        <v>36</v>
      </c>
      <c r="B34" s="33">
        <v>0.2</v>
      </c>
      <c r="C34" s="30">
        <f>C32*B34</f>
        <v>0</v>
      </c>
    </row>
    <row r="35" ht="13.5" customHeight="1">
      <c r="A35" s="28" t="s">
        <v>37</v>
      </c>
      <c r="B35" s="34"/>
      <c r="C35" s="30"/>
    </row>
    <row r="36" ht="13.5" customHeight="1">
      <c r="A36" s="28" t="s">
        <v>38</v>
      </c>
      <c r="B36" s="34"/>
      <c r="C36" s="30"/>
    </row>
    <row r="37" ht="13.5" customHeight="1">
      <c r="A37" s="28" t="s">
        <v>39</v>
      </c>
      <c r="B37" s="34"/>
      <c r="C37" s="30"/>
    </row>
    <row r="38" ht="13.5" customHeight="1">
      <c r="A38" s="28" t="s">
        <v>40</v>
      </c>
      <c r="B38" s="35"/>
      <c r="C38" s="30"/>
    </row>
    <row r="39" ht="13.5" customHeight="1">
      <c r="A39" s="36" t="s">
        <v>41</v>
      </c>
      <c r="B39" s="37"/>
      <c r="C39" s="38">
        <f>SUM(C32:C38)</f>
        <v>0</v>
      </c>
    </row>
    <row r="40" ht="13.5" customHeight="1">
      <c r="A40" s="39"/>
      <c r="B40" s="40"/>
      <c r="C40" s="41"/>
    </row>
    <row r="41" ht="13.5" customHeight="1">
      <c r="A41" s="42" t="s">
        <v>42</v>
      </c>
      <c r="B41" s="2"/>
      <c r="C41" s="3"/>
    </row>
    <row r="42" ht="13.5" customHeight="1">
      <c r="A42" s="43" t="s">
        <v>43</v>
      </c>
      <c r="B42" s="44" t="s">
        <v>32</v>
      </c>
      <c r="C42" s="44" t="s">
        <v>33</v>
      </c>
    </row>
    <row r="43" ht="13.5" customHeight="1">
      <c r="A43" s="28" t="s">
        <v>44</v>
      </c>
      <c r="B43" s="45">
        <v>0.0833</v>
      </c>
      <c r="C43" s="46">
        <f t="shared" ref="C43:C44" si="1">$B43*C$39</f>
        <v>0</v>
      </c>
    </row>
    <row r="44" ht="13.5" customHeight="1">
      <c r="A44" s="28" t="s">
        <v>278</v>
      </c>
      <c r="B44" s="45">
        <v>0.1111</v>
      </c>
      <c r="C44" s="46">
        <f t="shared" si="1"/>
        <v>0</v>
      </c>
    </row>
    <row r="45" ht="13.5" customHeight="1">
      <c r="A45" s="36" t="s">
        <v>46</v>
      </c>
      <c r="B45" s="47">
        <f t="shared" ref="B45:C45" si="2">SUM(B43:B44)</f>
        <v>0.1944</v>
      </c>
      <c r="C45" s="38">
        <f t="shared" si="2"/>
        <v>0</v>
      </c>
    </row>
    <row r="46">
      <c r="A46" s="43" t="s">
        <v>279</v>
      </c>
      <c r="B46" s="44" t="s">
        <v>32</v>
      </c>
      <c r="C46" s="44" t="s">
        <v>33</v>
      </c>
    </row>
    <row r="47" ht="13.5" customHeight="1">
      <c r="A47" s="28" t="s">
        <v>48</v>
      </c>
      <c r="B47" s="45">
        <v>0.2</v>
      </c>
      <c r="C47" s="46">
        <f>B47*(C45+C39)</f>
        <v>0</v>
      </c>
    </row>
    <row r="48" ht="13.5" customHeight="1">
      <c r="A48" s="28" t="s">
        <v>49</v>
      </c>
      <c r="B48" s="45">
        <v>0.025</v>
      </c>
      <c r="C48" s="46">
        <f t="shared" ref="C48:C54" si="3">$B48*(C$39+C$45)</f>
        <v>0</v>
      </c>
    </row>
    <row r="49" ht="13.5" customHeight="1">
      <c r="A49" s="28" t="s">
        <v>280</v>
      </c>
      <c r="B49" s="45">
        <v>0.03</v>
      </c>
      <c r="C49" s="46">
        <f t="shared" si="3"/>
        <v>0</v>
      </c>
    </row>
    <row r="50" ht="13.5" customHeight="1">
      <c r="A50" s="28" t="s">
        <v>51</v>
      </c>
      <c r="B50" s="45">
        <v>0.015</v>
      </c>
      <c r="C50" s="46">
        <f t="shared" si="3"/>
        <v>0</v>
      </c>
    </row>
    <row r="51" ht="13.5" customHeight="1">
      <c r="A51" s="28" t="s">
        <v>52</v>
      </c>
      <c r="B51" s="45">
        <v>0.01</v>
      </c>
      <c r="C51" s="46">
        <f t="shared" si="3"/>
        <v>0</v>
      </c>
    </row>
    <row r="52" ht="13.5" customHeight="1">
      <c r="A52" s="28" t="s">
        <v>53</v>
      </c>
      <c r="B52" s="45">
        <v>0.006</v>
      </c>
      <c r="C52" s="46">
        <f t="shared" si="3"/>
        <v>0</v>
      </c>
    </row>
    <row r="53" ht="13.5" customHeight="1">
      <c r="A53" s="28" t="s">
        <v>54</v>
      </c>
      <c r="B53" s="45">
        <v>0.002</v>
      </c>
      <c r="C53" s="46">
        <f t="shared" si="3"/>
        <v>0</v>
      </c>
    </row>
    <row r="54" ht="15.0" customHeight="1">
      <c r="A54" s="28" t="s">
        <v>55</v>
      </c>
      <c r="B54" s="45">
        <v>0.08</v>
      </c>
      <c r="C54" s="46">
        <f t="shared" si="3"/>
        <v>0</v>
      </c>
    </row>
    <row r="55" ht="12.0" customHeight="1">
      <c r="A55" s="36" t="s">
        <v>46</v>
      </c>
      <c r="B55" s="47">
        <f t="shared" ref="B55:C55" si="4">SUM(B47:B54)</f>
        <v>0.368</v>
      </c>
      <c r="C55" s="38">
        <f t="shared" si="4"/>
        <v>0</v>
      </c>
    </row>
    <row r="56" ht="13.5" customHeight="1">
      <c r="A56" s="26" t="s">
        <v>56</v>
      </c>
      <c r="B56" s="44" t="s">
        <v>57</v>
      </c>
      <c r="C56" s="44" t="s">
        <v>33</v>
      </c>
    </row>
    <row r="57" ht="13.5" customHeight="1">
      <c r="A57" s="28" t="s">
        <v>58</v>
      </c>
      <c r="B57" s="48"/>
      <c r="C57" s="30">
        <f>(2*22*$B57)-(0.06*C32)</f>
        <v>0</v>
      </c>
    </row>
    <row r="58" ht="13.5" customHeight="1">
      <c r="A58" s="28" t="s">
        <v>59</v>
      </c>
      <c r="B58" s="48"/>
      <c r="C58" s="46" t="str">
        <f t="shared" ref="C58:C61" si="5">$B58</f>
        <v/>
      </c>
    </row>
    <row r="59" ht="13.5" customHeight="1">
      <c r="A59" s="50" t="s">
        <v>60</v>
      </c>
      <c r="B59" s="49"/>
      <c r="C59" s="46" t="str">
        <f t="shared" si="5"/>
        <v/>
      </c>
    </row>
    <row r="60" ht="14.25" customHeight="1">
      <c r="A60" s="28" t="s">
        <v>61</v>
      </c>
      <c r="B60" s="48"/>
      <c r="C60" s="46" t="str">
        <f t="shared" si="5"/>
        <v/>
      </c>
    </row>
    <row r="61" ht="13.5" customHeight="1">
      <c r="A61" s="28" t="s">
        <v>62</v>
      </c>
      <c r="B61" s="48"/>
      <c r="C61" s="46" t="str">
        <f t="shared" si="5"/>
        <v/>
      </c>
    </row>
    <row r="62" ht="13.5" customHeight="1">
      <c r="A62" s="36" t="s">
        <v>46</v>
      </c>
      <c r="B62" s="38"/>
      <c r="C62" s="38">
        <f>SUM(C57:C61)</f>
        <v>0</v>
      </c>
    </row>
    <row r="63" ht="13.5" customHeight="1">
      <c r="A63" s="43" t="s">
        <v>63</v>
      </c>
      <c r="B63" s="44" t="s">
        <v>32</v>
      </c>
      <c r="C63" s="44" t="s">
        <v>33</v>
      </c>
    </row>
    <row r="64" ht="13.5" customHeight="1">
      <c r="A64" s="51" t="s">
        <v>64</v>
      </c>
      <c r="B64" s="52">
        <f t="shared" ref="B64:C64" si="6">B45</f>
        <v>0.1944</v>
      </c>
      <c r="C64" s="46">
        <f t="shared" si="6"/>
        <v>0</v>
      </c>
    </row>
    <row r="65" ht="13.5" customHeight="1">
      <c r="A65" s="51" t="s">
        <v>65</v>
      </c>
      <c r="B65" s="52">
        <f t="shared" ref="B65:C65" si="7">B55</f>
        <v>0.368</v>
      </c>
      <c r="C65" s="46">
        <f t="shared" si="7"/>
        <v>0</v>
      </c>
    </row>
    <row r="66" ht="13.5" customHeight="1">
      <c r="A66" s="51" t="s">
        <v>56</v>
      </c>
      <c r="B66" s="52"/>
      <c r="C66" s="46">
        <f>C62</f>
        <v>0</v>
      </c>
    </row>
    <row r="67" ht="13.5" customHeight="1">
      <c r="A67" s="53" t="s">
        <v>162</v>
      </c>
      <c r="B67" s="37"/>
      <c r="C67" s="38">
        <f>SUM(C64:C66)</f>
        <v>0</v>
      </c>
    </row>
    <row r="68" ht="13.5" customHeight="1">
      <c r="A68" s="54"/>
      <c r="B68" s="41"/>
      <c r="C68" s="41"/>
    </row>
    <row r="69" ht="13.5" customHeight="1">
      <c r="A69" s="55" t="s">
        <v>67</v>
      </c>
      <c r="B69" s="25"/>
      <c r="C69" s="25"/>
    </row>
    <row r="70" ht="13.5" customHeight="1">
      <c r="A70" s="26" t="s">
        <v>68</v>
      </c>
      <c r="B70" s="44" t="s">
        <v>32</v>
      </c>
      <c r="C70" s="44" t="s">
        <v>33</v>
      </c>
    </row>
    <row r="71" ht="13.5" customHeight="1">
      <c r="A71" s="28" t="s">
        <v>69</v>
      </c>
      <c r="B71" s="45">
        <f>1/12*0.05</f>
        <v>0.004166666667</v>
      </c>
      <c r="C71" s="46">
        <f t="shared" ref="C71:C76" si="8">$B71*C$39</f>
        <v>0</v>
      </c>
    </row>
    <row r="72" ht="13.5" customHeight="1">
      <c r="A72" s="56" t="s">
        <v>70</v>
      </c>
      <c r="B72" s="45">
        <f>B54*B71</f>
        <v>0.0003333333333</v>
      </c>
      <c r="C72" s="46">
        <f t="shared" si="8"/>
        <v>0</v>
      </c>
    </row>
    <row r="73" ht="13.5" customHeight="1">
      <c r="A73" s="28" t="s">
        <v>281</v>
      </c>
      <c r="B73" s="57">
        <v>0.02</v>
      </c>
      <c r="C73" s="46">
        <f t="shared" si="8"/>
        <v>0</v>
      </c>
    </row>
    <row r="74" ht="13.5" customHeight="1">
      <c r="A74" s="28" t="s">
        <v>72</v>
      </c>
      <c r="B74" s="45">
        <f>1/30*7/12</f>
        <v>0.01944444444</v>
      </c>
      <c r="C74" s="46">
        <f t="shared" si="8"/>
        <v>0</v>
      </c>
    </row>
    <row r="75" ht="13.5" customHeight="1">
      <c r="A75" s="28" t="s">
        <v>73</v>
      </c>
      <c r="B75" s="45">
        <f>B55*B74</f>
        <v>0.007155555556</v>
      </c>
      <c r="C75" s="46">
        <f t="shared" si="8"/>
        <v>0</v>
      </c>
    </row>
    <row r="76" ht="13.5" customHeight="1">
      <c r="A76" s="28" t="s">
        <v>74</v>
      </c>
      <c r="B76" s="57">
        <v>0.02</v>
      </c>
      <c r="C76" s="46">
        <f t="shared" si="8"/>
        <v>0</v>
      </c>
    </row>
    <row r="77" ht="13.5" customHeight="1">
      <c r="A77" s="36" t="s">
        <v>41</v>
      </c>
      <c r="B77" s="37">
        <f t="shared" ref="B77:C77" si="9">SUM(B71:B76)</f>
        <v>0.0711</v>
      </c>
      <c r="C77" s="38">
        <f t="shared" si="9"/>
        <v>0</v>
      </c>
    </row>
    <row r="78" ht="13.5" customHeight="1">
      <c r="A78" s="54"/>
      <c r="B78" s="41"/>
      <c r="C78" s="41"/>
    </row>
    <row r="79" ht="13.5" customHeight="1">
      <c r="A79" s="42" t="s">
        <v>75</v>
      </c>
      <c r="B79" s="2"/>
      <c r="C79" s="3"/>
    </row>
    <row r="80" ht="13.5" customHeight="1">
      <c r="A80" s="26" t="s">
        <v>76</v>
      </c>
      <c r="B80" s="44" t="s">
        <v>32</v>
      </c>
      <c r="C80" s="44" t="s">
        <v>33</v>
      </c>
    </row>
    <row r="81" ht="13.5" customHeight="1">
      <c r="A81" s="58" t="s">
        <v>77</v>
      </c>
      <c r="B81" s="59">
        <v>0.00926</v>
      </c>
      <c r="C81" s="46">
        <f>$B81*(C$39+C67+C77)</f>
        <v>0</v>
      </c>
    </row>
    <row r="82" ht="13.5" customHeight="1">
      <c r="A82" s="58" t="s">
        <v>78</v>
      </c>
      <c r="B82" s="45">
        <v>0.0028</v>
      </c>
      <c r="C82" s="46">
        <f>$B82*(C$39+C67+C77)</f>
        <v>0</v>
      </c>
    </row>
    <row r="83" ht="13.5" customHeight="1">
      <c r="A83" s="58" t="s">
        <v>79</v>
      </c>
      <c r="B83" s="45">
        <v>4.0E-4</v>
      </c>
      <c r="C83" s="46">
        <f>$B83*(C$39+C67+C77)</f>
        <v>0</v>
      </c>
    </row>
    <row r="84" ht="13.5" customHeight="1">
      <c r="A84" s="58" t="s">
        <v>80</v>
      </c>
      <c r="B84" s="45">
        <v>0.0027</v>
      </c>
      <c r="C84" s="46">
        <f>$B84*(C$39+C67+C77)</f>
        <v>0</v>
      </c>
    </row>
    <row r="85" ht="14.25" customHeight="1">
      <c r="A85" s="58" t="s">
        <v>81</v>
      </c>
      <c r="B85" s="45">
        <v>9.0E-4</v>
      </c>
      <c r="C85" s="46">
        <f>$B85*(C$39+C67+C77)</f>
        <v>0</v>
      </c>
    </row>
    <row r="86" ht="13.5" customHeight="1">
      <c r="A86" s="58" t="s">
        <v>82</v>
      </c>
      <c r="B86" s="45">
        <v>0.0166</v>
      </c>
      <c r="C86" s="46">
        <f>$B86*(C$39+C67+C77)</f>
        <v>0</v>
      </c>
    </row>
    <row r="87" ht="13.5" customHeight="1">
      <c r="A87" s="36" t="s">
        <v>46</v>
      </c>
      <c r="B87" s="47">
        <f t="shared" ref="B87:C87" si="10">SUM(B81:B86)</f>
        <v>0.03266</v>
      </c>
      <c r="C87" s="38">
        <f t="shared" si="10"/>
        <v>0</v>
      </c>
    </row>
    <row r="88" ht="13.5" customHeight="1">
      <c r="A88" s="26" t="s">
        <v>83</v>
      </c>
      <c r="B88" s="60"/>
      <c r="C88" s="44" t="s">
        <v>33</v>
      </c>
    </row>
    <row r="89" ht="13.5" customHeight="1">
      <c r="A89" s="28" t="s">
        <v>84</v>
      </c>
      <c r="B89" s="45">
        <v>0.0</v>
      </c>
      <c r="C89" s="46">
        <f>$B89*C$39</f>
        <v>0</v>
      </c>
    </row>
    <row r="90" ht="13.5" customHeight="1">
      <c r="A90" s="36" t="s">
        <v>46</v>
      </c>
      <c r="B90" s="47">
        <f t="shared" ref="B90:C90" si="11">SUM(B89)</f>
        <v>0</v>
      </c>
      <c r="C90" s="38">
        <f t="shared" si="11"/>
        <v>0</v>
      </c>
    </row>
    <row r="91" ht="13.5" customHeight="1">
      <c r="A91" s="26" t="s">
        <v>85</v>
      </c>
      <c r="B91" s="44" t="s">
        <v>32</v>
      </c>
      <c r="C91" s="44" t="s">
        <v>33</v>
      </c>
    </row>
    <row r="92" ht="13.5" customHeight="1">
      <c r="A92" s="28" t="s">
        <v>86</v>
      </c>
      <c r="B92" s="45">
        <f t="shared" ref="B92:C92" si="12">B87</f>
        <v>0.03266</v>
      </c>
      <c r="C92" s="46">
        <f t="shared" si="12"/>
        <v>0</v>
      </c>
    </row>
    <row r="93" ht="13.5" customHeight="1">
      <c r="A93" s="28" t="s">
        <v>87</v>
      </c>
      <c r="B93" s="45">
        <f t="shared" ref="B93:C93" si="13">B90</f>
        <v>0</v>
      </c>
      <c r="C93" s="46">
        <f t="shared" si="13"/>
        <v>0</v>
      </c>
    </row>
    <row r="94" ht="13.5" customHeight="1">
      <c r="A94" s="36" t="s">
        <v>41</v>
      </c>
      <c r="B94" s="37"/>
      <c r="C94" s="38">
        <f>SUM(C92:C93)</f>
        <v>0</v>
      </c>
    </row>
    <row r="95" ht="13.5" customHeight="1">
      <c r="A95" s="54"/>
      <c r="B95" s="64"/>
      <c r="C95" s="41"/>
    </row>
    <row r="96" ht="13.5" customHeight="1">
      <c r="A96" s="42" t="s">
        <v>88</v>
      </c>
      <c r="B96" s="2"/>
      <c r="C96" s="3"/>
    </row>
    <row r="97" ht="15.0" customHeight="1">
      <c r="A97" s="26" t="s">
        <v>89</v>
      </c>
      <c r="B97" s="44" t="s">
        <v>57</v>
      </c>
      <c r="C97" s="44" t="s">
        <v>33</v>
      </c>
    </row>
    <row r="98" ht="15.0" customHeight="1">
      <c r="A98" s="28" t="s">
        <v>90</v>
      </c>
      <c r="B98" s="66">
        <f>'Materiais - Equipamentos - Unif'!$E$354</f>
        <v>0</v>
      </c>
      <c r="C98" s="30">
        <f t="shared" ref="C98:C100" si="14">B98</f>
        <v>0</v>
      </c>
    </row>
    <row r="99" ht="15.0" customHeight="1">
      <c r="A99" s="28" t="s">
        <v>91</v>
      </c>
      <c r="B99" s="66">
        <f>'Materiais - Equipamentos - Unif'!$E$350</f>
        <v>0</v>
      </c>
      <c r="C99" s="30">
        <f t="shared" si="14"/>
        <v>0</v>
      </c>
    </row>
    <row r="100" ht="15.0" customHeight="1">
      <c r="A100" s="28" t="s">
        <v>92</v>
      </c>
      <c r="B100" s="66">
        <f>'Materiais - Equipamentos - Unif'!$E$352</f>
        <v>0</v>
      </c>
      <c r="C100" s="30">
        <f t="shared" si="14"/>
        <v>0</v>
      </c>
    </row>
    <row r="101" ht="15.0" customHeight="1">
      <c r="A101" s="28" t="s">
        <v>93</v>
      </c>
      <c r="B101" s="66"/>
      <c r="C101" s="30">
        <v>0.0</v>
      </c>
    </row>
    <row r="102" ht="15.0" customHeight="1">
      <c r="A102" s="36" t="s">
        <v>41</v>
      </c>
      <c r="B102" s="67"/>
      <c r="C102" s="38">
        <f>SUM(C98:C101)</f>
        <v>0</v>
      </c>
    </row>
    <row r="103" ht="15.75" customHeight="1">
      <c r="A103" s="54"/>
      <c r="B103" s="64"/>
      <c r="C103" s="41"/>
    </row>
    <row r="104" ht="16.5" customHeight="1">
      <c r="A104" s="42" t="s">
        <v>94</v>
      </c>
      <c r="B104" s="2"/>
      <c r="C104" s="3"/>
    </row>
    <row r="105" ht="17.25" customHeight="1">
      <c r="A105" s="26" t="s">
        <v>95</v>
      </c>
      <c r="B105" s="44" t="s">
        <v>32</v>
      </c>
      <c r="C105" s="44" t="s">
        <v>33</v>
      </c>
    </row>
    <row r="106" ht="15.0" customHeight="1">
      <c r="A106" s="28" t="s">
        <v>96</v>
      </c>
      <c r="B106" s="68"/>
      <c r="C106" s="46">
        <f>$B106*(C39+C67+C77+C94+C102)</f>
        <v>0</v>
      </c>
    </row>
    <row r="107" ht="13.5" customHeight="1">
      <c r="A107" s="28" t="s">
        <v>97</v>
      </c>
      <c r="B107" s="68"/>
      <c r="C107" s="46">
        <f>$B107*(C39+C67+C77+C94+C102+C106)</f>
        <v>0</v>
      </c>
    </row>
    <row r="108">
      <c r="A108" s="28" t="s">
        <v>282</v>
      </c>
      <c r="B108" s="45">
        <f>SUM(B109:B112)</f>
        <v>0.1125</v>
      </c>
      <c r="C108" s="46">
        <f>((C39+C67+C77+C94+C102+C106+C107)/(1-($B$108)))*$B108</f>
        <v>0</v>
      </c>
    </row>
    <row r="109" ht="13.5" customHeight="1">
      <c r="A109" s="69" t="s">
        <v>99</v>
      </c>
      <c r="B109" s="45">
        <v>0.0925</v>
      </c>
      <c r="C109" s="70">
        <f>((C39+C67+C77+C94+C102+C106+C107)/(1-($B$109+$B$111)))*$B109</f>
        <v>0</v>
      </c>
    </row>
    <row r="110" ht="13.5" customHeight="1">
      <c r="A110" s="69" t="s">
        <v>100</v>
      </c>
      <c r="B110" s="45"/>
      <c r="C110" s="70"/>
    </row>
    <row r="111" ht="13.5" customHeight="1">
      <c r="A111" s="69" t="s">
        <v>101</v>
      </c>
      <c r="B111" s="45">
        <v>0.02</v>
      </c>
      <c r="C111" s="70">
        <f>((C39+C67+C77+C94+C102+C106+C107)/(1-($B$111+$B$109)))*$B111</f>
        <v>0</v>
      </c>
    </row>
    <row r="112" ht="13.5" customHeight="1">
      <c r="A112" s="69" t="s">
        <v>102</v>
      </c>
      <c r="B112" s="71"/>
      <c r="C112" s="72"/>
    </row>
    <row r="113" ht="13.5" customHeight="1">
      <c r="A113" s="36" t="s">
        <v>41</v>
      </c>
      <c r="B113" s="67"/>
      <c r="C113" s="38">
        <f>SUM(C106:C108)</f>
        <v>0</v>
      </c>
    </row>
    <row r="114" ht="13.5" customHeight="1">
      <c r="A114" s="15"/>
      <c r="B114" s="15"/>
      <c r="C114" s="15"/>
    </row>
    <row r="115" ht="13.5" customHeight="1">
      <c r="A115" s="15"/>
      <c r="B115" s="15"/>
      <c r="C115" s="15"/>
    </row>
    <row r="116" ht="13.5" customHeight="1">
      <c r="A116" s="73" t="s">
        <v>103</v>
      </c>
      <c r="B116" s="3"/>
      <c r="C116" s="74" t="s">
        <v>29</v>
      </c>
    </row>
    <row r="117" ht="13.5" customHeight="1">
      <c r="A117" s="75" t="s">
        <v>104</v>
      </c>
      <c r="B117" s="3"/>
      <c r="C117" s="44" t="s">
        <v>33</v>
      </c>
    </row>
    <row r="118" ht="13.5" customHeight="1">
      <c r="A118" s="76" t="s">
        <v>105</v>
      </c>
      <c r="B118" s="3"/>
      <c r="C118" s="46">
        <f>C39</f>
        <v>0</v>
      </c>
    </row>
    <row r="119" ht="13.5" customHeight="1">
      <c r="A119" s="76" t="s">
        <v>106</v>
      </c>
      <c r="B119" s="3"/>
      <c r="C119" s="46">
        <f>C67</f>
        <v>0</v>
      </c>
    </row>
    <row r="120" ht="13.5" customHeight="1">
      <c r="A120" s="76" t="s">
        <v>107</v>
      </c>
      <c r="B120" s="3"/>
      <c r="C120" s="46">
        <f>C77</f>
        <v>0</v>
      </c>
    </row>
    <row r="121" ht="13.5" customHeight="1">
      <c r="A121" s="76" t="s">
        <v>108</v>
      </c>
      <c r="B121" s="3"/>
      <c r="C121" s="46">
        <f>C94</f>
        <v>0</v>
      </c>
    </row>
    <row r="122" ht="13.5" customHeight="1">
      <c r="A122" s="76" t="s">
        <v>109</v>
      </c>
      <c r="B122" s="3"/>
      <c r="C122" s="46">
        <f>C102</f>
        <v>0</v>
      </c>
    </row>
    <row r="123" ht="13.5" customHeight="1">
      <c r="A123" s="77" t="s">
        <v>110</v>
      </c>
      <c r="B123" s="3"/>
      <c r="C123" s="78">
        <f>SUM(C118:C122)</f>
        <v>0</v>
      </c>
    </row>
    <row r="124" ht="13.5" customHeight="1">
      <c r="A124" s="76" t="s">
        <v>111</v>
      </c>
      <c r="B124" s="3"/>
      <c r="C124" s="46">
        <f>C113</f>
        <v>0</v>
      </c>
    </row>
    <row r="125" ht="13.5" customHeight="1">
      <c r="A125" s="79" t="s">
        <v>112</v>
      </c>
      <c r="B125" s="3"/>
      <c r="C125" s="80">
        <f>ROUND(C118+C119+C120+C121+C122+C124,2)</f>
        <v>0</v>
      </c>
    </row>
    <row r="126" ht="12.75" customHeight="1"/>
    <row r="127" ht="13.5" hidden="1" customHeight="1">
      <c r="A127" s="81"/>
      <c r="B127" s="81"/>
      <c r="C127" s="81"/>
      <c r="D127" s="81"/>
      <c r="E127" s="81"/>
      <c r="F127" s="81"/>
      <c r="G127" s="81"/>
    </row>
    <row r="128" ht="13.5" hidden="1" customHeight="1">
      <c r="A128" s="82" t="s">
        <v>113</v>
      </c>
      <c r="B128" s="83"/>
      <c r="C128" s="83"/>
      <c r="D128" s="83"/>
      <c r="E128" s="84"/>
      <c r="F128" s="81"/>
      <c r="G128" s="81"/>
    </row>
    <row r="129" ht="24.75" hidden="1" customHeight="1">
      <c r="A129" s="85" t="s">
        <v>114</v>
      </c>
      <c r="B129" s="86" t="s">
        <v>115</v>
      </c>
      <c r="C129" s="86" t="s">
        <v>116</v>
      </c>
      <c r="D129" s="86" t="s">
        <v>117</v>
      </c>
      <c r="E129" s="87"/>
      <c r="F129" s="87"/>
      <c r="G129" s="87"/>
    </row>
    <row r="130" ht="13.5" hidden="1" customHeight="1">
      <c r="A130" s="88" t="s">
        <v>118</v>
      </c>
      <c r="B130" s="89" t="s">
        <v>119</v>
      </c>
      <c r="C130" s="90">
        <f>C125</f>
        <v>0</v>
      </c>
      <c r="D130" s="91">
        <f>1/B17*C130</f>
        <v>0</v>
      </c>
      <c r="E130" s="87"/>
      <c r="F130" s="87"/>
      <c r="G130" s="87"/>
    </row>
    <row r="131" ht="13.5" hidden="1" customHeight="1">
      <c r="A131" s="92" t="s">
        <v>120</v>
      </c>
      <c r="B131" s="2"/>
      <c r="C131" s="3"/>
      <c r="D131" s="93">
        <f>ROUND(SUM(D130),2)</f>
        <v>0</v>
      </c>
      <c r="E131" s="87"/>
      <c r="F131" s="87"/>
      <c r="G131" s="87"/>
    </row>
    <row r="132" ht="13.5" hidden="1" customHeight="1">
      <c r="A132" s="87"/>
      <c r="B132" s="87"/>
      <c r="C132" s="87"/>
      <c r="D132" s="87"/>
      <c r="E132" s="87"/>
      <c r="F132" s="87"/>
      <c r="G132" s="87"/>
    </row>
    <row r="133" ht="13.5" hidden="1" customHeight="1">
      <c r="A133" s="87"/>
      <c r="B133" s="87"/>
      <c r="C133" s="87"/>
      <c r="D133" s="87"/>
      <c r="E133" s="87"/>
      <c r="F133" s="87"/>
      <c r="G133" s="87"/>
    </row>
    <row r="134" ht="13.5" hidden="1" customHeight="1">
      <c r="A134" s="139" t="s">
        <v>121</v>
      </c>
      <c r="B134" s="83"/>
      <c r="C134" s="83"/>
      <c r="D134" s="83"/>
      <c r="E134" s="84"/>
      <c r="F134" s="87"/>
      <c r="G134" s="87"/>
    </row>
    <row r="135" ht="34.5" hidden="1" customHeight="1">
      <c r="A135" s="85" t="s">
        <v>114</v>
      </c>
      <c r="B135" s="86" t="s">
        <v>115</v>
      </c>
      <c r="C135" s="86" t="s">
        <v>116</v>
      </c>
      <c r="D135" s="86" t="s">
        <v>122</v>
      </c>
      <c r="E135" s="87"/>
      <c r="F135" s="87"/>
      <c r="G135" s="87"/>
    </row>
    <row r="136" ht="13.5" hidden="1" customHeight="1">
      <c r="A136" s="88" t="s">
        <v>118</v>
      </c>
      <c r="B136" s="89" t="s">
        <v>119</v>
      </c>
      <c r="C136" s="90">
        <f>C125</f>
        <v>0</v>
      </c>
      <c r="D136" s="91">
        <f>(1/B18)*C136</f>
        <v>0</v>
      </c>
      <c r="E136" s="87"/>
      <c r="F136" s="87"/>
      <c r="G136" s="87"/>
    </row>
    <row r="137" ht="13.5" hidden="1" customHeight="1">
      <c r="A137" s="92" t="s">
        <v>120</v>
      </c>
      <c r="B137" s="2"/>
      <c r="C137" s="3"/>
      <c r="D137" s="93">
        <f>ROUND(SUM(D136),2)</f>
        <v>0</v>
      </c>
      <c r="E137" s="87"/>
      <c r="F137" s="87"/>
      <c r="G137" s="87"/>
    </row>
    <row r="138" ht="13.5" hidden="1" customHeight="1">
      <c r="A138" s="87"/>
      <c r="B138" s="87"/>
      <c r="C138" s="87"/>
      <c r="D138" s="87"/>
      <c r="E138" s="87"/>
      <c r="F138" s="87"/>
      <c r="G138" s="87"/>
    </row>
    <row r="139" ht="13.5" hidden="1" customHeight="1">
      <c r="A139" s="87"/>
      <c r="B139" s="87"/>
      <c r="C139" s="87"/>
      <c r="D139" s="87"/>
      <c r="E139" s="87"/>
      <c r="F139" s="87"/>
      <c r="G139" s="87"/>
    </row>
    <row r="140" ht="13.5" hidden="1" customHeight="1">
      <c r="A140" s="139" t="s">
        <v>123</v>
      </c>
      <c r="B140" s="83"/>
      <c r="C140" s="83"/>
      <c r="D140" s="83"/>
      <c r="E140" s="84"/>
      <c r="F140" s="87"/>
      <c r="G140" s="87"/>
    </row>
    <row r="141" ht="34.5" hidden="1" customHeight="1">
      <c r="A141" s="85" t="s">
        <v>114</v>
      </c>
      <c r="B141" s="86" t="s">
        <v>115</v>
      </c>
      <c r="C141" s="86" t="s">
        <v>116</v>
      </c>
      <c r="D141" s="86" t="s">
        <v>122</v>
      </c>
      <c r="E141" s="87"/>
      <c r="F141" s="87"/>
      <c r="G141" s="87"/>
    </row>
    <row r="142" ht="13.5" hidden="1" customHeight="1">
      <c r="A142" s="88" t="s">
        <v>118</v>
      </c>
      <c r="B142" s="89" t="s">
        <v>119</v>
      </c>
      <c r="C142" s="90">
        <f>C125</f>
        <v>0</v>
      </c>
      <c r="D142" s="91">
        <f>1/B19*C142</f>
        <v>0</v>
      </c>
      <c r="E142" s="87"/>
      <c r="F142" s="87"/>
      <c r="G142" s="87"/>
    </row>
    <row r="143" ht="13.5" hidden="1" customHeight="1">
      <c r="A143" s="92" t="s">
        <v>120</v>
      </c>
      <c r="B143" s="2"/>
      <c r="C143" s="3"/>
      <c r="D143" s="93">
        <f>ROUND(SUM(D142),2)</f>
        <v>0</v>
      </c>
      <c r="E143" s="87"/>
      <c r="F143" s="87"/>
      <c r="G143" s="87"/>
    </row>
    <row r="144" ht="13.5" hidden="1" customHeight="1">
      <c r="A144" s="87"/>
      <c r="B144" s="87"/>
      <c r="C144" s="87"/>
      <c r="D144" s="87"/>
      <c r="E144" s="87"/>
      <c r="F144" s="87"/>
      <c r="G144" s="87"/>
    </row>
    <row r="145" ht="13.5" hidden="1" customHeight="1">
      <c r="A145" s="87"/>
      <c r="B145" s="87"/>
      <c r="C145" s="87"/>
      <c r="D145" s="87"/>
      <c r="E145" s="87"/>
      <c r="F145" s="87"/>
      <c r="G145" s="87"/>
    </row>
    <row r="146" ht="13.5" hidden="1" customHeight="1">
      <c r="A146" s="139" t="s">
        <v>124</v>
      </c>
      <c r="B146" s="83"/>
      <c r="C146" s="83"/>
      <c r="D146" s="83"/>
      <c r="E146" s="84"/>
      <c r="F146" s="87"/>
      <c r="G146" s="87"/>
    </row>
    <row r="147" ht="33.0" hidden="1" customHeight="1">
      <c r="A147" s="85" t="s">
        <v>114</v>
      </c>
      <c r="B147" s="95" t="s">
        <v>115</v>
      </c>
      <c r="C147" s="86" t="s">
        <v>116</v>
      </c>
      <c r="D147" s="95" t="s">
        <v>122</v>
      </c>
      <c r="E147" s="87"/>
      <c r="F147" s="87"/>
      <c r="G147" s="87"/>
    </row>
    <row r="148" ht="13.5" hidden="1" customHeight="1">
      <c r="A148" s="88" t="s">
        <v>118</v>
      </c>
      <c r="B148" s="89" t="s">
        <v>119</v>
      </c>
      <c r="C148" s="96">
        <f>C125</f>
        <v>0</v>
      </c>
      <c r="D148" s="97">
        <f>1/B20*C148</f>
        <v>0</v>
      </c>
      <c r="E148" s="87"/>
      <c r="F148" s="87"/>
      <c r="G148" s="87"/>
    </row>
    <row r="149" ht="13.5" hidden="1" customHeight="1">
      <c r="A149" s="92" t="s">
        <v>120</v>
      </c>
      <c r="B149" s="2"/>
      <c r="C149" s="3"/>
      <c r="D149" s="98">
        <f>ROUND(SUM(D148),2)</f>
        <v>0</v>
      </c>
      <c r="E149" s="87"/>
      <c r="F149" s="87"/>
      <c r="G149" s="87"/>
    </row>
    <row r="150" ht="13.5" hidden="1" customHeight="1">
      <c r="A150" s="87"/>
      <c r="B150" s="87"/>
      <c r="C150" s="87"/>
      <c r="D150" s="87"/>
      <c r="E150" s="87"/>
      <c r="F150" s="87"/>
      <c r="G150" s="87"/>
    </row>
    <row r="151" ht="13.5" hidden="1" customHeight="1">
      <c r="A151" s="87"/>
      <c r="B151" s="87"/>
      <c r="C151" s="87"/>
      <c r="D151" s="87"/>
      <c r="E151" s="87"/>
      <c r="F151" s="87"/>
      <c r="G151" s="87"/>
    </row>
    <row r="152" ht="13.5" hidden="1" customHeight="1">
      <c r="A152" s="139" t="s">
        <v>125</v>
      </c>
      <c r="B152" s="83"/>
      <c r="C152" s="83"/>
      <c r="D152" s="83"/>
      <c r="E152" s="84"/>
      <c r="F152" s="87"/>
      <c r="G152" s="87"/>
    </row>
    <row r="153" ht="33.75" hidden="1" customHeight="1">
      <c r="A153" s="85" t="s">
        <v>114</v>
      </c>
      <c r="B153" s="86" t="s">
        <v>126</v>
      </c>
      <c r="C153" s="86" t="s">
        <v>116</v>
      </c>
      <c r="D153" s="86" t="s">
        <v>122</v>
      </c>
      <c r="E153" s="87"/>
      <c r="F153" s="87"/>
      <c r="G153" s="87"/>
    </row>
    <row r="154" ht="13.5" hidden="1" customHeight="1">
      <c r="A154" s="88" t="s">
        <v>118</v>
      </c>
      <c r="B154" s="89" t="s">
        <v>119</v>
      </c>
      <c r="C154" s="90">
        <f>C125</f>
        <v>0</v>
      </c>
      <c r="D154" s="91">
        <f>1/B21*C154</f>
        <v>0</v>
      </c>
      <c r="E154" s="87"/>
      <c r="F154" s="87"/>
      <c r="G154" s="87"/>
    </row>
    <row r="155" ht="13.5" hidden="1" customHeight="1">
      <c r="A155" s="92" t="s">
        <v>120</v>
      </c>
      <c r="B155" s="2"/>
      <c r="C155" s="3"/>
      <c r="D155" s="93">
        <f>ROUND(SUM(D154),2)</f>
        <v>0</v>
      </c>
      <c r="E155" s="87"/>
      <c r="F155" s="87"/>
      <c r="G155" s="87"/>
    </row>
    <row r="156" ht="13.5" hidden="1" customHeight="1">
      <c r="A156" s="99"/>
      <c r="B156" s="99"/>
      <c r="C156" s="99"/>
      <c r="D156" s="100"/>
      <c r="E156" s="87"/>
      <c r="F156" s="87"/>
      <c r="G156" s="87"/>
    </row>
    <row r="157" ht="13.5" hidden="1" customHeight="1">
      <c r="A157" s="99"/>
      <c r="B157" s="99"/>
      <c r="C157" s="99"/>
      <c r="D157" s="100"/>
      <c r="E157" s="87"/>
      <c r="F157" s="87"/>
      <c r="G157" s="87"/>
    </row>
    <row r="158" ht="13.5" hidden="1" customHeight="1">
      <c r="A158" s="139" t="s">
        <v>127</v>
      </c>
      <c r="B158" s="83"/>
      <c r="C158" s="83"/>
      <c r="D158" s="84"/>
      <c r="E158" s="87"/>
      <c r="F158" s="87"/>
      <c r="G158" s="87"/>
    </row>
    <row r="159" ht="35.25" hidden="1" customHeight="1">
      <c r="A159" s="85" t="s">
        <v>114</v>
      </c>
      <c r="B159" s="86" t="s">
        <v>126</v>
      </c>
      <c r="C159" s="86" t="s">
        <v>116</v>
      </c>
      <c r="D159" s="86" t="s">
        <v>122</v>
      </c>
      <c r="E159" s="87"/>
      <c r="F159" s="87"/>
      <c r="G159" s="87"/>
    </row>
    <row r="160" ht="13.5" hidden="1" customHeight="1">
      <c r="A160" s="88" t="s">
        <v>118</v>
      </c>
      <c r="B160" s="89" t="s">
        <v>119</v>
      </c>
      <c r="C160" s="90">
        <f>C125</f>
        <v>0</v>
      </c>
      <c r="D160" s="91">
        <f>1/B22*C160</f>
        <v>0</v>
      </c>
      <c r="E160" s="87"/>
      <c r="F160" s="87"/>
      <c r="G160" s="87"/>
    </row>
    <row r="161" ht="13.5" hidden="1" customHeight="1">
      <c r="A161" s="92" t="s">
        <v>120</v>
      </c>
      <c r="B161" s="2"/>
      <c r="C161" s="3"/>
      <c r="D161" s="93">
        <f>ROUND(SUM(D160),2)</f>
        <v>0</v>
      </c>
      <c r="E161" s="87"/>
      <c r="F161" s="87"/>
      <c r="G161" s="87"/>
    </row>
    <row r="162" ht="13.5" hidden="1" customHeight="1">
      <c r="A162" s="99"/>
      <c r="B162" s="99"/>
      <c r="C162" s="99"/>
      <c r="D162" s="100"/>
      <c r="E162" s="87"/>
      <c r="F162" s="87"/>
      <c r="G162" s="87"/>
    </row>
    <row r="163" ht="13.5" hidden="1" customHeight="1">
      <c r="A163" s="99"/>
      <c r="B163" s="99"/>
      <c r="C163" s="99"/>
      <c r="D163" s="100"/>
      <c r="E163" s="87"/>
      <c r="F163" s="87"/>
      <c r="G163" s="87"/>
    </row>
    <row r="164" ht="13.5" hidden="1" customHeight="1">
      <c r="A164" s="139" t="s">
        <v>128</v>
      </c>
      <c r="B164" s="83"/>
      <c r="C164" s="83"/>
      <c r="D164" s="84"/>
      <c r="E164" s="87"/>
      <c r="F164" s="87"/>
      <c r="G164" s="87"/>
    </row>
    <row r="165" ht="33.75" hidden="1" customHeight="1">
      <c r="A165" s="85" t="s">
        <v>114</v>
      </c>
      <c r="B165" s="86" t="s">
        <v>126</v>
      </c>
      <c r="C165" s="86" t="s">
        <v>116</v>
      </c>
      <c r="D165" s="86" t="s">
        <v>122</v>
      </c>
      <c r="E165" s="87"/>
      <c r="F165" s="87"/>
      <c r="G165" s="87"/>
    </row>
    <row r="166" ht="13.5" hidden="1" customHeight="1">
      <c r="A166" s="88" t="s">
        <v>118</v>
      </c>
      <c r="B166" s="89" t="s">
        <v>119</v>
      </c>
      <c r="C166" s="90">
        <f>C125</f>
        <v>0</v>
      </c>
      <c r="D166" s="91">
        <f>1/B23*C166</f>
        <v>0</v>
      </c>
      <c r="E166" s="87"/>
      <c r="F166" s="87"/>
      <c r="G166" s="87"/>
    </row>
    <row r="167" ht="13.5" hidden="1" customHeight="1">
      <c r="A167" s="92" t="s">
        <v>120</v>
      </c>
      <c r="B167" s="2"/>
      <c r="C167" s="3"/>
      <c r="D167" s="93">
        <f>ROUND(SUM(D166),2)</f>
        <v>0</v>
      </c>
      <c r="E167" s="87"/>
      <c r="F167" s="87"/>
      <c r="G167" s="87"/>
    </row>
    <row r="168" ht="13.5" hidden="1" customHeight="1">
      <c r="A168" s="87"/>
      <c r="B168" s="87"/>
      <c r="C168" s="87"/>
      <c r="D168" s="87"/>
      <c r="E168" s="87"/>
      <c r="F168" s="87"/>
      <c r="G168" s="87"/>
    </row>
    <row r="169" ht="13.5" hidden="1" customHeight="1">
      <c r="A169" s="87"/>
      <c r="B169" s="87"/>
      <c r="C169" s="87"/>
      <c r="D169" s="87"/>
      <c r="E169" s="87"/>
      <c r="F169" s="87"/>
      <c r="G169" s="87"/>
    </row>
    <row r="170" ht="13.5" hidden="1" customHeight="1">
      <c r="A170" s="139" t="s">
        <v>129</v>
      </c>
      <c r="B170" s="83"/>
      <c r="C170" s="83"/>
      <c r="D170" s="83"/>
      <c r="E170" s="84"/>
      <c r="F170" s="87"/>
      <c r="G170" s="87"/>
    </row>
    <row r="171" ht="36.0" hidden="1" customHeight="1">
      <c r="A171" s="85" t="s">
        <v>114</v>
      </c>
      <c r="B171" s="86" t="s">
        <v>126</v>
      </c>
      <c r="C171" s="86" t="s">
        <v>130</v>
      </c>
      <c r="D171" s="86" t="s">
        <v>131</v>
      </c>
      <c r="E171" s="86" t="s">
        <v>132</v>
      </c>
      <c r="F171" s="86" t="s">
        <v>133</v>
      </c>
      <c r="G171" s="86" t="s">
        <v>134</v>
      </c>
    </row>
    <row r="172" ht="13.5" hidden="1" customHeight="1">
      <c r="A172" s="88" t="s">
        <v>118</v>
      </c>
      <c r="B172" s="89" t="s">
        <v>119</v>
      </c>
      <c r="C172" s="101">
        <v>16.0</v>
      </c>
      <c r="D172" s="102" t="s">
        <v>135</v>
      </c>
      <c r="E172" s="103">
        <f>1/B24*C172*(1/188.76)</f>
        <v>0.0003767276495</v>
      </c>
      <c r="F172" s="104">
        <f>C125</f>
        <v>0</v>
      </c>
      <c r="G172" s="91">
        <f>E172*F172</f>
        <v>0</v>
      </c>
    </row>
    <row r="173" ht="13.5" hidden="1" customHeight="1">
      <c r="A173" s="105"/>
      <c r="B173" s="105"/>
      <c r="C173" s="105"/>
      <c r="D173" s="105"/>
      <c r="E173" s="105"/>
      <c r="F173" s="106" t="s">
        <v>120</v>
      </c>
      <c r="G173" s="93">
        <f>SUM(G172)</f>
        <v>0</v>
      </c>
    </row>
    <row r="174" ht="13.5" hidden="1" customHeight="1">
      <c r="A174" s="87"/>
      <c r="B174" s="87"/>
      <c r="C174" s="87"/>
      <c r="D174" s="87"/>
      <c r="E174" s="87"/>
      <c r="F174" s="87"/>
      <c r="G174" s="87"/>
    </row>
    <row r="175" ht="13.5" hidden="1" customHeight="1">
      <c r="A175" s="87"/>
      <c r="B175" s="87"/>
      <c r="C175" s="87"/>
      <c r="D175" s="87"/>
      <c r="E175" s="87"/>
      <c r="F175" s="87"/>
      <c r="G175" s="87"/>
    </row>
    <row r="176" ht="13.5" hidden="1" customHeight="1">
      <c r="A176" s="139" t="s">
        <v>136</v>
      </c>
      <c r="B176" s="83"/>
      <c r="C176" s="83"/>
      <c r="D176" s="83"/>
      <c r="E176" s="84"/>
      <c r="F176" s="140"/>
      <c r="G176" s="141"/>
    </row>
    <row r="177" ht="39.75" hidden="1" customHeight="1">
      <c r="A177" s="85" t="s">
        <v>114</v>
      </c>
      <c r="B177" s="86" t="s">
        <v>137</v>
      </c>
      <c r="C177" s="86" t="s">
        <v>138</v>
      </c>
      <c r="D177" s="86" t="s">
        <v>139</v>
      </c>
      <c r="E177" s="86" t="s">
        <v>140</v>
      </c>
      <c r="F177" s="86" t="s">
        <v>133</v>
      </c>
      <c r="G177" s="86" t="s">
        <v>134</v>
      </c>
    </row>
    <row r="178" ht="13.5" hidden="1" customHeight="1">
      <c r="A178" s="88" t="s">
        <v>118</v>
      </c>
      <c r="B178" s="89" t="s">
        <v>119</v>
      </c>
      <c r="C178" s="101">
        <v>16.0</v>
      </c>
      <c r="D178" s="102" t="s">
        <v>135</v>
      </c>
      <c r="E178" s="103">
        <f>1/B25*C178*(1/188.76)</f>
        <v>0.0008693714987</v>
      </c>
      <c r="F178" s="104">
        <f>C125</f>
        <v>0</v>
      </c>
      <c r="G178" s="91">
        <f>E178*F178</f>
        <v>0</v>
      </c>
    </row>
    <row r="179" ht="13.5" hidden="1" customHeight="1">
      <c r="A179" s="105"/>
      <c r="B179" s="105"/>
      <c r="C179" s="105"/>
      <c r="D179" s="105"/>
      <c r="E179" s="105"/>
      <c r="F179" s="106" t="s">
        <v>120</v>
      </c>
      <c r="G179" s="93">
        <f>SUM(G178)</f>
        <v>0</v>
      </c>
    </row>
    <row r="180" ht="12.75" customHeight="1"/>
    <row r="181" ht="12.75" customHeight="1"/>
    <row r="182" ht="12.75" customHeight="1"/>
    <row r="183" ht="28.5" hidden="1" customHeight="1">
      <c r="A183" s="107" t="s">
        <v>141</v>
      </c>
      <c r="B183" s="108" t="s">
        <v>142</v>
      </c>
      <c r="C183" s="108" t="s">
        <v>143</v>
      </c>
      <c r="D183" s="108" t="s">
        <v>144</v>
      </c>
    </row>
    <row r="184" ht="13.5" hidden="1" customHeight="1">
      <c r="A184" s="109" t="s">
        <v>145</v>
      </c>
      <c r="B184" s="110">
        <f>D131</f>
        <v>0</v>
      </c>
      <c r="C184" s="110" t="str">
        <f>'Produtividade Região do Planalto'!$B$16</f>
        <v>#REF!</v>
      </c>
      <c r="D184" s="111" t="str">
        <f t="shared" ref="D184:D192" si="15">B184*C184</f>
        <v>#REF!</v>
      </c>
    </row>
    <row r="185" ht="13.5" hidden="1" customHeight="1">
      <c r="A185" s="109" t="s">
        <v>146</v>
      </c>
      <c r="B185" s="110">
        <f>D137</f>
        <v>0</v>
      </c>
      <c r="C185" s="110" t="str">
        <f>'Produtividade Região do Planalto'!$C$16</f>
        <v>#REF!</v>
      </c>
      <c r="D185" s="111" t="str">
        <f t="shared" si="15"/>
        <v>#REF!</v>
      </c>
    </row>
    <row r="186" ht="13.5" hidden="1" customHeight="1">
      <c r="A186" s="109" t="s">
        <v>147</v>
      </c>
      <c r="B186" s="110">
        <f>D143</f>
        <v>0</v>
      </c>
      <c r="C186" s="110" t="str">
        <f>'Produtividade Região do Planalto'!$D$16</f>
        <v>#REF!</v>
      </c>
      <c r="D186" s="111" t="str">
        <f t="shared" si="15"/>
        <v>#REF!</v>
      </c>
    </row>
    <row r="187" ht="13.5" hidden="1" customHeight="1">
      <c r="A187" s="109" t="s">
        <v>148</v>
      </c>
      <c r="B187" s="110">
        <f>D149</f>
        <v>0</v>
      </c>
      <c r="C187" s="110" t="str">
        <f>'Produtividade Região do Planalto'!$E$16</f>
        <v>#REF!</v>
      </c>
      <c r="D187" s="111" t="str">
        <f t="shared" si="15"/>
        <v>#REF!</v>
      </c>
    </row>
    <row r="188" ht="13.5" hidden="1" customHeight="1">
      <c r="A188" s="109" t="s">
        <v>149</v>
      </c>
      <c r="B188" s="110">
        <f>D155</f>
        <v>0</v>
      </c>
      <c r="C188" s="110" t="str">
        <f>'Produtividade Região do Planalto'!$G$16</f>
        <v>#REF!</v>
      </c>
      <c r="D188" s="111" t="str">
        <f t="shared" si="15"/>
        <v>#REF!</v>
      </c>
    </row>
    <row r="189" ht="13.5" hidden="1" customHeight="1">
      <c r="A189" s="109" t="s">
        <v>150</v>
      </c>
      <c r="B189" s="110">
        <f>D161</f>
        <v>0</v>
      </c>
      <c r="C189" s="110" t="str">
        <f>'Produtividade Região do Planalto'!$H$16</f>
        <v>#REF!</v>
      </c>
      <c r="D189" s="111" t="str">
        <f t="shared" si="15"/>
        <v>#REF!</v>
      </c>
    </row>
    <row r="190" ht="13.5" hidden="1" customHeight="1">
      <c r="A190" s="109" t="s">
        <v>151</v>
      </c>
      <c r="B190" s="110">
        <f>D167</f>
        <v>0</v>
      </c>
      <c r="C190" s="142" t="str">
        <f>'Produtividade Região do Planalto'!$I$16</f>
        <v>#REF!</v>
      </c>
      <c r="D190" s="111" t="str">
        <f t="shared" si="15"/>
        <v>#REF!</v>
      </c>
    </row>
    <row r="191" ht="13.5" hidden="1" customHeight="1">
      <c r="A191" s="109" t="s">
        <v>152</v>
      </c>
      <c r="B191" s="110">
        <f>G173</f>
        <v>0</v>
      </c>
      <c r="C191" s="110" t="str">
        <f>'Produtividade Região do Planalto'!$J$16</f>
        <v>#REF!</v>
      </c>
      <c r="D191" s="111" t="str">
        <f t="shared" si="15"/>
        <v>#REF!</v>
      </c>
    </row>
    <row r="192" ht="13.5" hidden="1" customHeight="1">
      <c r="A192" s="109" t="s">
        <v>153</v>
      </c>
      <c r="B192" s="110">
        <f>G178</f>
        <v>0</v>
      </c>
      <c r="C192" s="110" t="str">
        <f>'Produtividade Região do Planalto'!$K$16</f>
        <v>#REF!</v>
      </c>
      <c r="D192" s="111" t="str">
        <f t="shared" si="15"/>
        <v>#REF!</v>
      </c>
    </row>
    <row r="193" ht="13.5" hidden="1" customHeight="1">
      <c r="A193" s="112" t="s">
        <v>154</v>
      </c>
      <c r="B193" s="2"/>
      <c r="C193" s="3"/>
      <c r="D193" s="113" t="str">
        <f>ROUND(SUM(D184:D192),2)</f>
        <v>#REF!</v>
      </c>
    </row>
    <row r="194" ht="13.5" hidden="1" customHeight="1">
      <c r="A194" s="114" t="s">
        <v>155</v>
      </c>
      <c r="B194" s="2"/>
      <c r="C194" s="3"/>
      <c r="D194" s="115" t="str">
        <f>D193*12</f>
        <v>#REF!</v>
      </c>
    </row>
    <row r="195" ht="13.5" hidden="1" customHeight="1">
      <c r="A195" s="15"/>
      <c r="B195" s="15"/>
      <c r="C195" s="15"/>
      <c r="D195" s="15"/>
    </row>
    <row r="196" ht="13.5" hidden="1" customHeight="1">
      <c r="A196" s="73" t="s">
        <v>156</v>
      </c>
      <c r="B196" s="2"/>
      <c r="C196" s="3"/>
      <c r="D196" s="116" t="str">
        <f>D193/C125</f>
        <v>#REF!</v>
      </c>
    </row>
    <row r="197" ht="13.5" hidden="1" customHeight="1">
      <c r="A197" s="15"/>
      <c r="B197" s="15"/>
      <c r="C197" s="15"/>
      <c r="D197" s="15"/>
    </row>
    <row r="198" ht="13.5" hidden="1" customHeight="1">
      <c r="A198" s="117" t="s">
        <v>157</v>
      </c>
      <c r="B198" s="2"/>
      <c r="C198" s="3"/>
      <c r="D198" s="118">
        <v>1.0</v>
      </c>
    </row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</sheetData>
  <mergeCells count="53">
    <mergeCell ref="A140:E140"/>
    <mergeCell ref="A143:C143"/>
    <mergeCell ref="A146:E146"/>
    <mergeCell ref="A149:C149"/>
    <mergeCell ref="A152:E152"/>
    <mergeCell ref="A155:C155"/>
    <mergeCell ref="A158:D158"/>
    <mergeCell ref="A161:C161"/>
    <mergeCell ref="A164:D164"/>
    <mergeCell ref="A167:C167"/>
    <mergeCell ref="A170:E170"/>
    <mergeCell ref="A176:E176"/>
    <mergeCell ref="A193:C193"/>
    <mergeCell ref="A194:C194"/>
    <mergeCell ref="A1:E1"/>
    <mergeCell ref="A2:E2"/>
    <mergeCell ref="A5:E5"/>
    <mergeCell ref="A6:B6"/>
    <mergeCell ref="C6:E6"/>
    <mergeCell ref="A7:B7"/>
    <mergeCell ref="C7:E7"/>
    <mergeCell ref="C12:E12"/>
    <mergeCell ref="C13:E13"/>
    <mergeCell ref="A8:B8"/>
    <mergeCell ref="C8:E8"/>
    <mergeCell ref="A9:B9"/>
    <mergeCell ref="C9:E9"/>
    <mergeCell ref="A10:B10"/>
    <mergeCell ref="C10:E10"/>
    <mergeCell ref="C11:E11"/>
    <mergeCell ref="A11:B11"/>
    <mergeCell ref="A12:B12"/>
    <mergeCell ref="A13:B13"/>
    <mergeCell ref="A41:C41"/>
    <mergeCell ref="A79:C79"/>
    <mergeCell ref="A96:C96"/>
    <mergeCell ref="A104:C104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8:E128"/>
    <mergeCell ref="A131:C131"/>
    <mergeCell ref="A134:E134"/>
    <mergeCell ref="A137:C137"/>
    <mergeCell ref="A196:C196"/>
    <mergeCell ref="A198:C198"/>
  </mergeCells>
  <printOptions/>
  <pageMargins bottom="0.75" footer="0.0" header="0.0" left="0.25" right="0.25" top="0.75"/>
  <pageSetup fitToHeight="0" paperSize="9" orientation="landscape"/>
  <headerFooter>
    <oddHeader>&amp;C&amp;A</oddHeader>
    <oddFooter>&amp;CPágina &amp;P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2.14"/>
    <col customWidth="1" min="2" max="2" width="26.57"/>
    <col customWidth="1" min="3" max="3" width="29.0"/>
    <col customWidth="1" min="4" max="4" width="17.14"/>
    <col customWidth="1" min="5" max="5" width="6.86"/>
    <col customWidth="1" min="6" max="7" width="11.71"/>
    <col customWidth="1" min="8" max="26" width="8.71"/>
  </cols>
  <sheetData>
    <row r="1">
      <c r="A1" s="1" t="s">
        <v>0</v>
      </c>
      <c r="B1" s="2"/>
      <c r="C1" s="2"/>
      <c r="D1" s="2"/>
      <c r="E1" s="3"/>
    </row>
    <row r="2">
      <c r="A2" s="4" t="s">
        <v>1</v>
      </c>
      <c r="B2" s="2"/>
      <c r="C2" s="2"/>
      <c r="D2" s="2"/>
      <c r="E2" s="3"/>
    </row>
    <row r="3" ht="12.75" customHeight="1"/>
    <row r="4" ht="12.75" customHeight="1"/>
    <row r="5" ht="13.5" customHeight="1">
      <c r="A5" s="5" t="s">
        <v>2</v>
      </c>
      <c r="B5" s="2"/>
      <c r="C5" s="2"/>
      <c r="D5" s="2"/>
      <c r="E5" s="3"/>
    </row>
    <row r="6" ht="13.5" customHeight="1">
      <c r="A6" s="6" t="s">
        <v>3</v>
      </c>
      <c r="B6" s="3"/>
      <c r="C6" s="7" t="s">
        <v>4</v>
      </c>
      <c r="D6" s="2"/>
      <c r="E6" s="3"/>
    </row>
    <row r="7" ht="13.5" customHeight="1">
      <c r="A7" s="8" t="s">
        <v>5</v>
      </c>
      <c r="B7" s="3"/>
      <c r="C7" s="9">
        <v>22.0</v>
      </c>
      <c r="D7" s="2"/>
      <c r="E7" s="3"/>
    </row>
    <row r="8" ht="13.5" customHeight="1">
      <c r="A8" s="6" t="s">
        <v>6</v>
      </c>
      <c r="B8" s="3"/>
      <c r="C8" s="7" t="s">
        <v>7</v>
      </c>
      <c r="D8" s="2"/>
      <c r="E8" s="3"/>
    </row>
    <row r="9" ht="13.5" customHeight="1">
      <c r="A9" s="8" t="s">
        <v>8</v>
      </c>
      <c r="B9" s="3"/>
      <c r="C9" s="119"/>
      <c r="D9" s="2"/>
      <c r="E9" s="3"/>
    </row>
    <row r="10" ht="15.75" customHeight="1">
      <c r="A10" s="6" t="s">
        <v>9</v>
      </c>
      <c r="B10" s="3"/>
      <c r="C10" s="7" t="s">
        <v>10</v>
      </c>
      <c r="D10" s="2"/>
      <c r="E10" s="3"/>
    </row>
    <row r="11" ht="13.5" customHeight="1">
      <c r="A11" s="8" t="s">
        <v>11</v>
      </c>
      <c r="B11" s="3"/>
      <c r="C11" s="11" t="s">
        <v>283</v>
      </c>
      <c r="D11" s="2"/>
      <c r="E11" s="3"/>
    </row>
    <row r="12" ht="14.25" customHeight="1">
      <c r="A12" s="6" t="s">
        <v>13</v>
      </c>
      <c r="B12" s="3"/>
      <c r="C12" s="12">
        <v>1.0</v>
      </c>
      <c r="D12" s="2"/>
      <c r="E12" s="3"/>
    </row>
    <row r="13" ht="13.5" customHeight="1">
      <c r="A13" s="8" t="s">
        <v>14</v>
      </c>
      <c r="B13" s="3"/>
      <c r="C13" s="13">
        <v>44197.0</v>
      </c>
      <c r="D13" s="2"/>
      <c r="E13" s="3"/>
    </row>
    <row r="14" ht="13.5" customHeight="1">
      <c r="A14" s="14"/>
      <c r="B14" s="14"/>
      <c r="C14" s="14"/>
      <c r="D14" s="14"/>
      <c r="E14" s="14"/>
    </row>
    <row r="15" ht="13.5" customHeight="1">
      <c r="A15" s="15"/>
      <c r="B15" s="15"/>
      <c r="C15" s="15"/>
      <c r="D15" s="15"/>
      <c r="E15" s="15"/>
    </row>
    <row r="16" ht="13.5" hidden="1" customHeight="1">
      <c r="A16" s="16" t="s">
        <v>15</v>
      </c>
      <c r="B16" s="17" t="s">
        <v>16</v>
      </c>
      <c r="C16" s="15"/>
      <c r="D16" s="15"/>
      <c r="E16" s="15"/>
    </row>
    <row r="17" ht="13.5" hidden="1" customHeight="1">
      <c r="A17" s="18" t="s">
        <v>17</v>
      </c>
      <c r="B17" s="19">
        <v>600.0</v>
      </c>
      <c r="C17" s="15"/>
      <c r="D17" s="15"/>
      <c r="E17" s="15"/>
    </row>
    <row r="18" ht="13.5" hidden="1" customHeight="1">
      <c r="A18" s="20" t="s">
        <v>18</v>
      </c>
      <c r="B18" s="21">
        <v>1125.0</v>
      </c>
      <c r="C18" s="15"/>
      <c r="D18" s="15"/>
      <c r="E18" s="15"/>
    </row>
    <row r="19" ht="13.5" hidden="1" customHeight="1">
      <c r="A19" s="20" t="s">
        <v>19</v>
      </c>
      <c r="B19" s="19">
        <v>750.0</v>
      </c>
      <c r="C19" s="15"/>
      <c r="D19" s="15"/>
      <c r="E19" s="15"/>
    </row>
    <row r="20" ht="13.5" hidden="1" customHeight="1">
      <c r="A20" s="20" t="s">
        <v>20</v>
      </c>
      <c r="B20" s="19">
        <v>150.0</v>
      </c>
      <c r="C20" s="15"/>
      <c r="D20" s="15"/>
      <c r="E20" s="15"/>
    </row>
    <row r="21" ht="13.5" hidden="1" customHeight="1">
      <c r="A21" s="20" t="s">
        <v>21</v>
      </c>
      <c r="B21" s="21">
        <v>1350.0</v>
      </c>
      <c r="C21" s="15"/>
      <c r="D21" s="15"/>
      <c r="E21" s="15"/>
    </row>
    <row r="22" ht="14.25" hidden="1" customHeight="1">
      <c r="A22" s="20" t="s">
        <v>22</v>
      </c>
      <c r="B22" s="21">
        <v>4500.0</v>
      </c>
      <c r="C22" s="15"/>
      <c r="D22" s="15"/>
      <c r="E22" s="15"/>
    </row>
    <row r="23" ht="13.5" hidden="1" customHeight="1">
      <c r="A23" s="20" t="s">
        <v>23</v>
      </c>
      <c r="B23" s="21">
        <v>75000.0</v>
      </c>
      <c r="C23" s="15"/>
      <c r="D23" s="15"/>
      <c r="E23" s="15"/>
    </row>
    <row r="24" ht="13.5" hidden="1" customHeight="1">
      <c r="A24" s="20" t="s">
        <v>24</v>
      </c>
      <c r="B24" s="19">
        <v>225.0</v>
      </c>
      <c r="C24" s="15"/>
      <c r="D24" s="15"/>
      <c r="E24" s="15"/>
    </row>
    <row r="25" ht="13.5" hidden="1" customHeight="1">
      <c r="A25" s="20" t="s">
        <v>25</v>
      </c>
      <c r="B25" s="22">
        <v>97.5</v>
      </c>
      <c r="C25" s="15"/>
      <c r="D25" s="15"/>
      <c r="E25" s="15"/>
    </row>
    <row r="26" ht="13.5" hidden="1" customHeight="1">
      <c r="A26" s="20" t="s">
        <v>26</v>
      </c>
      <c r="B26" s="22">
        <v>337.5</v>
      </c>
      <c r="C26" s="15"/>
      <c r="D26" s="15"/>
      <c r="E26" s="15"/>
    </row>
    <row r="27" ht="12.75" customHeight="1"/>
    <row r="28" ht="13.5" customHeight="1"/>
    <row r="29" ht="30.75" customHeight="1">
      <c r="A29" s="23" t="s">
        <v>27</v>
      </c>
      <c r="B29" s="24" t="s">
        <v>28</v>
      </c>
      <c r="C29" s="24" t="s">
        <v>29</v>
      </c>
    </row>
    <row r="30" ht="13.5" customHeight="1">
      <c r="A30" s="25" t="s">
        <v>30</v>
      </c>
      <c r="B30" s="25"/>
      <c r="C30" s="25"/>
    </row>
    <row r="31" ht="13.5" customHeight="1">
      <c r="A31" s="26" t="s">
        <v>31</v>
      </c>
      <c r="B31" s="27" t="s">
        <v>32</v>
      </c>
      <c r="C31" s="27" t="s">
        <v>33</v>
      </c>
    </row>
    <row r="32" ht="13.5" customHeight="1">
      <c r="A32" s="28" t="s">
        <v>34</v>
      </c>
      <c r="B32" s="29"/>
      <c r="C32" s="30" t="str">
        <f>C9</f>
        <v/>
      </c>
    </row>
    <row r="33" ht="13.5" customHeight="1">
      <c r="A33" s="28" t="s">
        <v>35</v>
      </c>
      <c r="B33" s="31"/>
      <c r="C33" s="32"/>
    </row>
    <row r="34" ht="13.5" customHeight="1">
      <c r="A34" s="28" t="s">
        <v>36</v>
      </c>
      <c r="B34" s="33">
        <v>0.2</v>
      </c>
      <c r="C34" s="30">
        <f>C32*B34</f>
        <v>0</v>
      </c>
    </row>
    <row r="35" ht="13.5" customHeight="1">
      <c r="A35" s="28" t="s">
        <v>37</v>
      </c>
      <c r="B35" s="34"/>
      <c r="C35" s="30"/>
    </row>
    <row r="36" ht="13.5" customHeight="1">
      <c r="A36" s="28" t="s">
        <v>38</v>
      </c>
      <c r="B36" s="34"/>
      <c r="C36" s="30"/>
    </row>
    <row r="37" ht="13.5" customHeight="1">
      <c r="A37" s="28" t="s">
        <v>39</v>
      </c>
      <c r="B37" s="34"/>
      <c r="C37" s="30"/>
    </row>
    <row r="38" ht="13.5" customHeight="1">
      <c r="A38" s="28" t="s">
        <v>40</v>
      </c>
      <c r="B38" s="35"/>
      <c r="C38" s="30"/>
    </row>
    <row r="39" ht="13.5" customHeight="1">
      <c r="A39" s="36" t="s">
        <v>41</v>
      </c>
      <c r="B39" s="37"/>
      <c r="C39" s="38">
        <f>SUM(C32:C38)</f>
        <v>0</v>
      </c>
    </row>
    <row r="40" ht="13.5" customHeight="1">
      <c r="A40" s="39"/>
      <c r="B40" s="40"/>
      <c r="C40" s="41"/>
    </row>
    <row r="41" ht="13.5" customHeight="1">
      <c r="A41" s="42" t="s">
        <v>42</v>
      </c>
      <c r="B41" s="2"/>
      <c r="C41" s="3"/>
    </row>
    <row r="42" ht="13.5" customHeight="1">
      <c r="A42" s="43" t="s">
        <v>43</v>
      </c>
      <c r="B42" s="44" t="s">
        <v>32</v>
      </c>
      <c r="C42" s="44" t="s">
        <v>33</v>
      </c>
    </row>
    <row r="43" ht="13.5" customHeight="1">
      <c r="A43" s="28" t="s">
        <v>44</v>
      </c>
      <c r="B43" s="45">
        <v>0.0833</v>
      </c>
      <c r="C43" s="46">
        <f t="shared" ref="C43:C44" si="1">$B43*C$39</f>
        <v>0</v>
      </c>
    </row>
    <row r="44" ht="13.5" customHeight="1">
      <c r="A44" s="28" t="s">
        <v>284</v>
      </c>
      <c r="B44" s="45">
        <v>0.1111</v>
      </c>
      <c r="C44" s="46">
        <f t="shared" si="1"/>
        <v>0</v>
      </c>
    </row>
    <row r="45" ht="13.5" customHeight="1">
      <c r="A45" s="36" t="s">
        <v>46</v>
      </c>
      <c r="B45" s="47">
        <f t="shared" ref="B45:C45" si="2">SUM(B43:B44)</f>
        <v>0.1944</v>
      </c>
      <c r="C45" s="38">
        <f t="shared" si="2"/>
        <v>0</v>
      </c>
    </row>
    <row r="46">
      <c r="A46" s="43" t="s">
        <v>285</v>
      </c>
      <c r="B46" s="44" t="s">
        <v>32</v>
      </c>
      <c r="C46" s="44" t="s">
        <v>33</v>
      </c>
    </row>
    <row r="47" ht="13.5" customHeight="1">
      <c r="A47" s="28" t="s">
        <v>48</v>
      </c>
      <c r="B47" s="45">
        <v>0.2</v>
      </c>
      <c r="C47" s="46">
        <f>B47*(C45+C39)</f>
        <v>0</v>
      </c>
    </row>
    <row r="48" ht="13.5" customHeight="1">
      <c r="A48" s="28" t="s">
        <v>49</v>
      </c>
      <c r="B48" s="45">
        <v>0.025</v>
      </c>
      <c r="C48" s="46">
        <f t="shared" ref="C48:C54" si="3">$B48*(C$39+C$45)</f>
        <v>0</v>
      </c>
    </row>
    <row r="49" ht="13.5" customHeight="1">
      <c r="A49" s="28" t="s">
        <v>286</v>
      </c>
      <c r="B49" s="45">
        <v>0.03</v>
      </c>
      <c r="C49" s="46">
        <f t="shared" si="3"/>
        <v>0</v>
      </c>
    </row>
    <row r="50" ht="13.5" customHeight="1">
      <c r="A50" s="28" t="s">
        <v>51</v>
      </c>
      <c r="B50" s="45">
        <v>0.015</v>
      </c>
      <c r="C50" s="46">
        <f t="shared" si="3"/>
        <v>0</v>
      </c>
    </row>
    <row r="51" ht="13.5" customHeight="1">
      <c r="A51" s="28" t="s">
        <v>52</v>
      </c>
      <c r="B51" s="45">
        <v>0.01</v>
      </c>
      <c r="C51" s="46">
        <f t="shared" si="3"/>
        <v>0</v>
      </c>
    </row>
    <row r="52" ht="13.5" customHeight="1">
      <c r="A52" s="28" t="s">
        <v>53</v>
      </c>
      <c r="B52" s="45">
        <v>0.006</v>
      </c>
      <c r="C52" s="46">
        <f t="shared" si="3"/>
        <v>0</v>
      </c>
    </row>
    <row r="53" ht="13.5" customHeight="1">
      <c r="A53" s="28" t="s">
        <v>54</v>
      </c>
      <c r="B53" s="45">
        <v>0.002</v>
      </c>
      <c r="C53" s="46">
        <f t="shared" si="3"/>
        <v>0</v>
      </c>
    </row>
    <row r="54" ht="15.0" customHeight="1">
      <c r="A54" s="28" t="s">
        <v>55</v>
      </c>
      <c r="B54" s="45">
        <v>0.08</v>
      </c>
      <c r="C54" s="46">
        <f t="shared" si="3"/>
        <v>0</v>
      </c>
    </row>
    <row r="55" ht="12.0" customHeight="1">
      <c r="A55" s="36" t="s">
        <v>46</v>
      </c>
      <c r="B55" s="47">
        <f t="shared" ref="B55:C55" si="4">SUM(B47:B54)</f>
        <v>0.368</v>
      </c>
      <c r="C55" s="38">
        <f t="shared" si="4"/>
        <v>0</v>
      </c>
    </row>
    <row r="56" ht="13.5" customHeight="1">
      <c r="A56" s="26" t="s">
        <v>56</v>
      </c>
      <c r="B56" s="44" t="s">
        <v>57</v>
      </c>
      <c r="C56" s="44" t="s">
        <v>33</v>
      </c>
    </row>
    <row r="57" ht="13.5" customHeight="1">
      <c r="A57" s="28" t="s">
        <v>58</v>
      </c>
      <c r="B57" s="48"/>
      <c r="C57" s="30">
        <f>(2*22*$B57)-(0.06*C32)</f>
        <v>0</v>
      </c>
    </row>
    <row r="58" ht="13.5" customHeight="1">
      <c r="A58" s="28" t="s">
        <v>59</v>
      </c>
      <c r="B58" s="48"/>
      <c r="C58" s="46" t="str">
        <f t="shared" ref="C58:C61" si="5">$B58</f>
        <v/>
      </c>
    </row>
    <row r="59" ht="13.5" customHeight="1">
      <c r="A59" s="50" t="s">
        <v>60</v>
      </c>
      <c r="B59" s="49"/>
      <c r="C59" s="46" t="str">
        <f t="shared" si="5"/>
        <v/>
      </c>
    </row>
    <row r="60" ht="14.25" customHeight="1">
      <c r="A60" s="28" t="s">
        <v>61</v>
      </c>
      <c r="B60" s="48"/>
      <c r="C60" s="46" t="str">
        <f t="shared" si="5"/>
        <v/>
      </c>
    </row>
    <row r="61" ht="13.5" customHeight="1">
      <c r="A61" s="28" t="s">
        <v>62</v>
      </c>
      <c r="B61" s="48"/>
      <c r="C61" s="46" t="str">
        <f t="shared" si="5"/>
        <v/>
      </c>
    </row>
    <row r="62" ht="13.5" customHeight="1">
      <c r="A62" s="36" t="s">
        <v>46</v>
      </c>
      <c r="B62" s="38"/>
      <c r="C62" s="38">
        <f>SUM(C57:C61)</f>
        <v>0</v>
      </c>
    </row>
    <row r="63" ht="13.5" customHeight="1">
      <c r="A63" s="43" t="s">
        <v>63</v>
      </c>
      <c r="B63" s="44" t="s">
        <v>32</v>
      </c>
      <c r="C63" s="44" t="s">
        <v>33</v>
      </c>
    </row>
    <row r="64" ht="13.5" customHeight="1">
      <c r="A64" s="51" t="s">
        <v>64</v>
      </c>
      <c r="B64" s="52">
        <f t="shared" ref="B64:C64" si="6">B45</f>
        <v>0.1944</v>
      </c>
      <c r="C64" s="46">
        <f t="shared" si="6"/>
        <v>0</v>
      </c>
    </row>
    <row r="65" ht="13.5" customHeight="1">
      <c r="A65" s="51" t="s">
        <v>65</v>
      </c>
      <c r="B65" s="52">
        <f t="shared" ref="B65:C65" si="7">B55</f>
        <v>0.368</v>
      </c>
      <c r="C65" s="46">
        <f t="shared" si="7"/>
        <v>0</v>
      </c>
    </row>
    <row r="66" ht="13.5" customHeight="1">
      <c r="A66" s="51" t="s">
        <v>56</v>
      </c>
      <c r="B66" s="52"/>
      <c r="C66" s="46">
        <f>C62</f>
        <v>0</v>
      </c>
    </row>
    <row r="67" ht="13.5" customHeight="1">
      <c r="A67" s="53" t="s">
        <v>162</v>
      </c>
      <c r="B67" s="37"/>
      <c r="C67" s="38">
        <f>SUM(C64:C66)</f>
        <v>0</v>
      </c>
    </row>
    <row r="68" ht="13.5" customHeight="1">
      <c r="A68" s="54"/>
      <c r="B68" s="41"/>
      <c r="C68" s="41"/>
    </row>
    <row r="69" ht="13.5" customHeight="1">
      <c r="A69" s="55" t="s">
        <v>67</v>
      </c>
      <c r="B69" s="25"/>
      <c r="C69" s="25"/>
    </row>
    <row r="70" ht="13.5" customHeight="1">
      <c r="A70" s="26" t="s">
        <v>68</v>
      </c>
      <c r="B70" s="44" t="s">
        <v>32</v>
      </c>
      <c r="C70" s="44" t="s">
        <v>33</v>
      </c>
    </row>
    <row r="71" ht="13.5" customHeight="1">
      <c r="A71" s="28" t="s">
        <v>69</v>
      </c>
      <c r="B71" s="45">
        <f>1/12*0.05</f>
        <v>0.004166666667</v>
      </c>
      <c r="C71" s="46">
        <f t="shared" ref="C71:C76" si="8">$B71*C$39</f>
        <v>0</v>
      </c>
    </row>
    <row r="72" ht="13.5" customHeight="1">
      <c r="A72" s="56" t="s">
        <v>70</v>
      </c>
      <c r="B72" s="45">
        <f>B54*B71</f>
        <v>0.0003333333333</v>
      </c>
      <c r="C72" s="46">
        <f t="shared" si="8"/>
        <v>0</v>
      </c>
    </row>
    <row r="73" ht="13.5" customHeight="1">
      <c r="A73" s="28" t="s">
        <v>287</v>
      </c>
      <c r="B73" s="57">
        <v>0.02</v>
      </c>
      <c r="C73" s="46">
        <f t="shared" si="8"/>
        <v>0</v>
      </c>
    </row>
    <row r="74" ht="13.5" customHeight="1">
      <c r="A74" s="28" t="s">
        <v>72</v>
      </c>
      <c r="B74" s="45">
        <f>1/30*7/12</f>
        <v>0.01944444444</v>
      </c>
      <c r="C74" s="46">
        <f t="shared" si="8"/>
        <v>0</v>
      </c>
    </row>
    <row r="75" ht="13.5" customHeight="1">
      <c r="A75" s="28" t="s">
        <v>73</v>
      </c>
      <c r="B75" s="45">
        <f>B55*B74</f>
        <v>0.007155555556</v>
      </c>
      <c r="C75" s="46">
        <f t="shared" si="8"/>
        <v>0</v>
      </c>
    </row>
    <row r="76" ht="13.5" customHeight="1">
      <c r="A76" s="28" t="s">
        <v>74</v>
      </c>
      <c r="B76" s="57">
        <v>0.02</v>
      </c>
      <c r="C76" s="46">
        <f t="shared" si="8"/>
        <v>0</v>
      </c>
    </row>
    <row r="77" ht="13.5" customHeight="1">
      <c r="A77" s="36" t="s">
        <v>41</v>
      </c>
      <c r="B77" s="37">
        <f t="shared" ref="B77:C77" si="9">SUM(B71:B76)</f>
        <v>0.0711</v>
      </c>
      <c r="C77" s="38">
        <f t="shared" si="9"/>
        <v>0</v>
      </c>
    </row>
    <row r="78" ht="13.5" customHeight="1">
      <c r="A78" s="54"/>
      <c r="B78" s="41"/>
      <c r="C78" s="41"/>
    </row>
    <row r="79" ht="13.5" customHeight="1">
      <c r="A79" s="42" t="s">
        <v>75</v>
      </c>
      <c r="B79" s="2"/>
      <c r="C79" s="3"/>
    </row>
    <row r="80" ht="13.5" customHeight="1">
      <c r="A80" s="26" t="s">
        <v>76</v>
      </c>
      <c r="B80" s="44" t="s">
        <v>32</v>
      </c>
      <c r="C80" s="44" t="s">
        <v>33</v>
      </c>
    </row>
    <row r="81" ht="13.5" customHeight="1">
      <c r="A81" s="58" t="s">
        <v>77</v>
      </c>
      <c r="B81" s="59">
        <v>0.00926</v>
      </c>
      <c r="C81" s="46">
        <f>$B81*(C$39+C67+C77)</f>
        <v>0</v>
      </c>
    </row>
    <row r="82" ht="13.5" customHeight="1">
      <c r="A82" s="58" t="s">
        <v>78</v>
      </c>
      <c r="B82" s="45">
        <v>0.0028</v>
      </c>
      <c r="C82" s="46">
        <f>$B82*(C$39+C67+C77)</f>
        <v>0</v>
      </c>
    </row>
    <row r="83" ht="13.5" customHeight="1">
      <c r="A83" s="58" t="s">
        <v>79</v>
      </c>
      <c r="B83" s="45">
        <v>4.0E-4</v>
      </c>
      <c r="C83" s="46">
        <f>$B83*(C$39+C67+C77)</f>
        <v>0</v>
      </c>
    </row>
    <row r="84" ht="13.5" customHeight="1">
      <c r="A84" s="58" t="s">
        <v>80</v>
      </c>
      <c r="B84" s="45">
        <v>0.0027</v>
      </c>
      <c r="C84" s="46">
        <f>$B84*(C$39+C67+C77)</f>
        <v>0</v>
      </c>
    </row>
    <row r="85" ht="14.25" customHeight="1">
      <c r="A85" s="58" t="s">
        <v>81</v>
      </c>
      <c r="B85" s="45">
        <v>9.0E-4</v>
      </c>
      <c r="C85" s="46">
        <f>$B85*(C$39+C67+C77)</f>
        <v>0</v>
      </c>
    </row>
    <row r="86" ht="13.5" customHeight="1">
      <c r="A86" s="58" t="s">
        <v>82</v>
      </c>
      <c r="B86" s="45">
        <v>0.0166</v>
      </c>
      <c r="C86" s="46">
        <f>$B86*(C$39+C67+C77)</f>
        <v>0</v>
      </c>
    </row>
    <row r="87" ht="13.5" customHeight="1">
      <c r="A87" s="36" t="s">
        <v>46</v>
      </c>
      <c r="B87" s="47">
        <f t="shared" ref="B87:C87" si="10">SUM(B81:B86)</f>
        <v>0.03266</v>
      </c>
      <c r="C87" s="38">
        <f t="shared" si="10"/>
        <v>0</v>
      </c>
    </row>
    <row r="88" ht="13.5" customHeight="1">
      <c r="A88" s="26" t="s">
        <v>83</v>
      </c>
      <c r="B88" s="60"/>
      <c r="C88" s="44" t="s">
        <v>33</v>
      </c>
    </row>
    <row r="89" ht="13.5" customHeight="1">
      <c r="A89" s="28" t="s">
        <v>84</v>
      </c>
      <c r="B89" s="45">
        <v>0.0</v>
      </c>
      <c r="C89" s="46">
        <f>$B89*C$39</f>
        <v>0</v>
      </c>
    </row>
    <row r="90" ht="13.5" customHeight="1">
      <c r="A90" s="36" t="s">
        <v>46</v>
      </c>
      <c r="B90" s="47">
        <f t="shared" ref="B90:C90" si="11">SUM(B89)</f>
        <v>0</v>
      </c>
      <c r="C90" s="38">
        <f t="shared" si="11"/>
        <v>0</v>
      </c>
    </row>
    <row r="91" ht="13.5" customHeight="1">
      <c r="A91" s="26" t="s">
        <v>85</v>
      </c>
      <c r="B91" s="44" t="s">
        <v>32</v>
      </c>
      <c r="C91" s="44" t="s">
        <v>33</v>
      </c>
    </row>
    <row r="92" ht="13.5" customHeight="1">
      <c r="A92" s="28" t="s">
        <v>86</v>
      </c>
      <c r="B92" s="45">
        <f t="shared" ref="B92:C92" si="12">B87</f>
        <v>0.03266</v>
      </c>
      <c r="C92" s="46">
        <f t="shared" si="12"/>
        <v>0</v>
      </c>
    </row>
    <row r="93" ht="13.5" customHeight="1">
      <c r="A93" s="28" t="s">
        <v>87</v>
      </c>
      <c r="B93" s="45">
        <f t="shared" ref="B93:C93" si="13">B90</f>
        <v>0</v>
      </c>
      <c r="C93" s="46">
        <f t="shared" si="13"/>
        <v>0</v>
      </c>
    </row>
    <row r="94" ht="13.5" customHeight="1">
      <c r="A94" s="36" t="s">
        <v>41</v>
      </c>
      <c r="B94" s="37"/>
      <c r="C94" s="38">
        <f>SUM(C92:C93)</f>
        <v>0</v>
      </c>
    </row>
    <row r="95" ht="13.5" customHeight="1">
      <c r="A95" s="54"/>
      <c r="B95" s="64"/>
      <c r="C95" s="41"/>
    </row>
    <row r="96" ht="13.5" customHeight="1">
      <c r="A96" s="42" t="s">
        <v>88</v>
      </c>
      <c r="B96" s="2"/>
      <c r="C96" s="3"/>
    </row>
    <row r="97" ht="15.0" customHeight="1">
      <c r="A97" s="26" t="s">
        <v>89</v>
      </c>
      <c r="B97" s="44" t="s">
        <v>57</v>
      </c>
      <c r="C97" s="44" t="s">
        <v>33</v>
      </c>
    </row>
    <row r="98" ht="15.0" customHeight="1">
      <c r="A98" s="28" t="s">
        <v>90</v>
      </c>
      <c r="B98" s="66">
        <f>'Materiais - Equipamentos - Unif'!$E$354</f>
        <v>0</v>
      </c>
      <c r="C98" s="30">
        <f t="shared" ref="C98:C100" si="14">B98</f>
        <v>0</v>
      </c>
    </row>
    <row r="99" ht="15.0" customHeight="1">
      <c r="A99" s="28" t="s">
        <v>91</v>
      </c>
      <c r="B99" s="66">
        <f>'Materiais - Equipamentos - Unif'!$E$350</f>
        <v>0</v>
      </c>
      <c r="C99" s="30">
        <f t="shared" si="14"/>
        <v>0</v>
      </c>
    </row>
    <row r="100" ht="15.0" customHeight="1">
      <c r="A100" s="28" t="s">
        <v>92</v>
      </c>
      <c r="B100" s="66">
        <f>'Materiais - Equipamentos - Unif'!$E$352</f>
        <v>0</v>
      </c>
      <c r="C100" s="30">
        <f t="shared" si="14"/>
        <v>0</v>
      </c>
    </row>
    <row r="101" ht="15.0" customHeight="1">
      <c r="A101" s="28" t="s">
        <v>93</v>
      </c>
      <c r="B101" s="66"/>
      <c r="C101" s="30">
        <v>0.0</v>
      </c>
    </row>
    <row r="102" ht="15.0" customHeight="1">
      <c r="A102" s="36" t="s">
        <v>41</v>
      </c>
      <c r="B102" s="67"/>
      <c r="C102" s="38">
        <f>SUM(C98:C101)</f>
        <v>0</v>
      </c>
    </row>
    <row r="103" ht="15.75" customHeight="1">
      <c r="A103" s="54"/>
      <c r="B103" s="64"/>
      <c r="C103" s="41"/>
    </row>
    <row r="104" ht="16.5" customHeight="1">
      <c r="A104" s="42" t="s">
        <v>94</v>
      </c>
      <c r="B104" s="2"/>
      <c r="C104" s="3"/>
    </row>
    <row r="105" ht="17.25" customHeight="1">
      <c r="A105" s="26" t="s">
        <v>95</v>
      </c>
      <c r="B105" s="44" t="s">
        <v>32</v>
      </c>
      <c r="C105" s="44" t="s">
        <v>33</v>
      </c>
    </row>
    <row r="106" ht="15.0" customHeight="1">
      <c r="A106" s="28" t="s">
        <v>96</v>
      </c>
      <c r="B106" s="68"/>
      <c r="C106" s="46">
        <f>$B106*(C39+C67+C77+C94+C102)</f>
        <v>0</v>
      </c>
    </row>
    <row r="107" ht="13.5" customHeight="1">
      <c r="A107" s="28" t="s">
        <v>97</v>
      </c>
      <c r="B107" s="68"/>
      <c r="C107" s="46">
        <f>$B107*(C39+C67+C77+C94+C102+C106)</f>
        <v>0</v>
      </c>
    </row>
    <row r="108">
      <c r="A108" s="28" t="s">
        <v>288</v>
      </c>
      <c r="B108" s="45">
        <f>SUM(B109:B112)</f>
        <v>0.1325</v>
      </c>
      <c r="C108" s="46">
        <f>((C39+C67+C77+C94+C102+C106+C107)/(1-($B$108)))*$B108</f>
        <v>0</v>
      </c>
    </row>
    <row r="109" ht="13.5" customHeight="1">
      <c r="A109" s="69" t="s">
        <v>99</v>
      </c>
      <c r="B109" s="45">
        <v>0.0925</v>
      </c>
      <c r="C109" s="70">
        <f>((C39+C67+C77+C94+C102+C106+C107)/(1-($B$109+$B$111)))*$B109</f>
        <v>0</v>
      </c>
    </row>
    <row r="110" ht="13.5" customHeight="1">
      <c r="A110" s="69" t="s">
        <v>100</v>
      </c>
      <c r="B110" s="45"/>
      <c r="C110" s="70"/>
    </row>
    <row r="111" ht="13.5" customHeight="1">
      <c r="A111" s="69" t="s">
        <v>101</v>
      </c>
      <c r="B111" s="45">
        <v>0.04</v>
      </c>
      <c r="C111" s="70">
        <f>((C39+C67+C77+C94+C102+C106+C107)/(1-($B$111+$B$109)))*$B111</f>
        <v>0</v>
      </c>
    </row>
    <row r="112" ht="13.5" customHeight="1">
      <c r="A112" s="69" t="s">
        <v>102</v>
      </c>
      <c r="B112" s="71"/>
      <c r="C112" s="72"/>
    </row>
    <row r="113" ht="13.5" customHeight="1">
      <c r="A113" s="36" t="s">
        <v>41</v>
      </c>
      <c r="B113" s="67"/>
      <c r="C113" s="38">
        <f>SUM(C106:C108)</f>
        <v>0</v>
      </c>
    </row>
    <row r="114" ht="13.5" customHeight="1">
      <c r="A114" s="15"/>
      <c r="B114" s="15"/>
      <c r="C114" s="15"/>
    </row>
    <row r="115" ht="13.5" customHeight="1">
      <c r="A115" s="15"/>
      <c r="B115" s="15"/>
      <c r="C115" s="15"/>
    </row>
    <row r="116" ht="13.5" customHeight="1">
      <c r="A116" s="73" t="s">
        <v>103</v>
      </c>
      <c r="B116" s="3"/>
      <c r="C116" s="74" t="s">
        <v>29</v>
      </c>
    </row>
    <row r="117" ht="13.5" customHeight="1">
      <c r="A117" s="75" t="s">
        <v>104</v>
      </c>
      <c r="B117" s="3"/>
      <c r="C117" s="44" t="s">
        <v>33</v>
      </c>
    </row>
    <row r="118" ht="13.5" customHeight="1">
      <c r="A118" s="76" t="s">
        <v>105</v>
      </c>
      <c r="B118" s="3"/>
      <c r="C118" s="46">
        <f>C39</f>
        <v>0</v>
      </c>
    </row>
    <row r="119" ht="13.5" customHeight="1">
      <c r="A119" s="76" t="s">
        <v>106</v>
      </c>
      <c r="B119" s="3"/>
      <c r="C119" s="46">
        <f>C67</f>
        <v>0</v>
      </c>
    </row>
    <row r="120" ht="13.5" customHeight="1">
      <c r="A120" s="76" t="s">
        <v>107</v>
      </c>
      <c r="B120" s="3"/>
      <c r="C120" s="46">
        <f>C77</f>
        <v>0</v>
      </c>
    </row>
    <row r="121" ht="13.5" customHeight="1">
      <c r="A121" s="76" t="s">
        <v>108</v>
      </c>
      <c r="B121" s="3"/>
      <c r="C121" s="46">
        <f>C94</f>
        <v>0</v>
      </c>
    </row>
    <row r="122" ht="13.5" customHeight="1">
      <c r="A122" s="76" t="s">
        <v>109</v>
      </c>
      <c r="B122" s="3"/>
      <c r="C122" s="46">
        <f>C102</f>
        <v>0</v>
      </c>
    </row>
    <row r="123" ht="13.5" customHeight="1">
      <c r="A123" s="77" t="s">
        <v>110</v>
      </c>
      <c r="B123" s="3"/>
      <c r="C123" s="78">
        <f>SUM(C118:C122)</f>
        <v>0</v>
      </c>
    </row>
    <row r="124" ht="13.5" customHeight="1">
      <c r="A124" s="76" t="s">
        <v>111</v>
      </c>
      <c r="B124" s="3"/>
      <c r="C124" s="46">
        <f>C113</f>
        <v>0</v>
      </c>
    </row>
    <row r="125" ht="13.5" customHeight="1">
      <c r="A125" s="79" t="s">
        <v>112</v>
      </c>
      <c r="B125" s="3"/>
      <c r="C125" s="80">
        <f>ROUND(C118+C119+C120+C121+C122+C124,2)</f>
        <v>0</v>
      </c>
    </row>
    <row r="126" ht="12.75" customHeight="1"/>
    <row r="127" ht="13.5" hidden="1" customHeight="1">
      <c r="A127" s="81"/>
      <c r="B127" s="81"/>
      <c r="C127" s="81"/>
      <c r="D127" s="81"/>
      <c r="E127" s="81"/>
      <c r="F127" s="81"/>
      <c r="G127" s="81"/>
    </row>
    <row r="128" ht="13.5" hidden="1" customHeight="1">
      <c r="A128" s="82" t="s">
        <v>113</v>
      </c>
      <c r="B128" s="83"/>
      <c r="C128" s="83"/>
      <c r="D128" s="83"/>
      <c r="E128" s="84"/>
      <c r="F128" s="81"/>
      <c r="G128" s="81"/>
    </row>
    <row r="129" ht="24.75" hidden="1" customHeight="1">
      <c r="A129" s="85" t="s">
        <v>114</v>
      </c>
      <c r="B129" s="86" t="s">
        <v>115</v>
      </c>
      <c r="C129" s="86" t="s">
        <v>116</v>
      </c>
      <c r="D129" s="86" t="s">
        <v>117</v>
      </c>
      <c r="E129" s="87"/>
      <c r="F129" s="87"/>
      <c r="G129" s="87"/>
    </row>
    <row r="130" ht="13.5" hidden="1" customHeight="1">
      <c r="A130" s="88" t="s">
        <v>118</v>
      </c>
      <c r="B130" s="89" t="s">
        <v>119</v>
      </c>
      <c r="C130" s="90">
        <f>C125</f>
        <v>0</v>
      </c>
      <c r="D130" s="91">
        <f>1/B17*C130</f>
        <v>0</v>
      </c>
      <c r="E130" s="87"/>
      <c r="F130" s="87"/>
      <c r="G130" s="87"/>
    </row>
    <row r="131" ht="13.5" hidden="1" customHeight="1">
      <c r="A131" s="92" t="s">
        <v>120</v>
      </c>
      <c r="B131" s="2"/>
      <c r="C131" s="3"/>
      <c r="D131" s="93">
        <f>ROUND(SUM(D130),2)</f>
        <v>0</v>
      </c>
      <c r="E131" s="87"/>
      <c r="F131" s="87"/>
      <c r="G131" s="87"/>
    </row>
    <row r="132" ht="13.5" hidden="1" customHeight="1">
      <c r="A132" s="87"/>
      <c r="B132" s="87"/>
      <c r="C132" s="87"/>
      <c r="D132" s="87"/>
      <c r="E132" s="87"/>
      <c r="F132" s="87"/>
      <c r="G132" s="87"/>
    </row>
    <row r="133" ht="13.5" hidden="1" customHeight="1">
      <c r="A133" s="87"/>
      <c r="B133" s="87"/>
      <c r="C133" s="87"/>
      <c r="D133" s="87"/>
      <c r="E133" s="87"/>
      <c r="F133" s="87"/>
      <c r="G133" s="87"/>
    </row>
    <row r="134" ht="13.5" hidden="1" customHeight="1">
      <c r="A134" s="139" t="s">
        <v>121</v>
      </c>
      <c r="B134" s="83"/>
      <c r="C134" s="83"/>
      <c r="D134" s="83"/>
      <c r="E134" s="84"/>
      <c r="F134" s="87"/>
      <c r="G134" s="87"/>
    </row>
    <row r="135" ht="33.0" hidden="1" customHeight="1">
      <c r="A135" s="85" t="s">
        <v>114</v>
      </c>
      <c r="B135" s="86" t="s">
        <v>115</v>
      </c>
      <c r="C135" s="86" t="s">
        <v>116</v>
      </c>
      <c r="D135" s="86" t="s">
        <v>122</v>
      </c>
      <c r="E135" s="87"/>
      <c r="F135" s="87"/>
      <c r="G135" s="87"/>
    </row>
    <row r="136" ht="13.5" hidden="1" customHeight="1">
      <c r="A136" s="88" t="s">
        <v>118</v>
      </c>
      <c r="B136" s="89" t="s">
        <v>119</v>
      </c>
      <c r="C136" s="90">
        <f>C125</f>
        <v>0</v>
      </c>
      <c r="D136" s="91">
        <f>(1/B18)*C136</f>
        <v>0</v>
      </c>
      <c r="E136" s="87"/>
      <c r="F136" s="87"/>
      <c r="G136" s="87"/>
    </row>
    <row r="137" ht="13.5" hidden="1" customHeight="1">
      <c r="A137" s="92" t="s">
        <v>120</v>
      </c>
      <c r="B137" s="2"/>
      <c r="C137" s="3"/>
      <c r="D137" s="93">
        <f>ROUND(SUM(D136),2)</f>
        <v>0</v>
      </c>
      <c r="E137" s="87"/>
      <c r="F137" s="87"/>
      <c r="G137" s="87"/>
    </row>
    <row r="138" ht="13.5" hidden="1" customHeight="1">
      <c r="A138" s="87"/>
      <c r="B138" s="87"/>
      <c r="C138" s="87"/>
      <c r="D138" s="87"/>
      <c r="E138" s="87"/>
      <c r="F138" s="87"/>
      <c r="G138" s="87"/>
    </row>
    <row r="139" ht="13.5" hidden="1" customHeight="1">
      <c r="A139" s="87"/>
      <c r="B139" s="87"/>
      <c r="C139" s="87"/>
      <c r="D139" s="87"/>
      <c r="E139" s="87"/>
      <c r="F139" s="87"/>
      <c r="G139" s="87"/>
    </row>
    <row r="140" ht="13.5" hidden="1" customHeight="1">
      <c r="A140" s="139" t="s">
        <v>123</v>
      </c>
      <c r="B140" s="83"/>
      <c r="C140" s="83"/>
      <c r="D140" s="83"/>
      <c r="E140" s="84"/>
      <c r="F140" s="87"/>
      <c r="G140" s="87"/>
    </row>
    <row r="141" ht="33.75" hidden="1" customHeight="1">
      <c r="A141" s="85" t="s">
        <v>114</v>
      </c>
      <c r="B141" s="86" t="s">
        <v>115</v>
      </c>
      <c r="C141" s="86" t="s">
        <v>116</v>
      </c>
      <c r="D141" s="86" t="s">
        <v>122</v>
      </c>
      <c r="E141" s="87"/>
      <c r="F141" s="87"/>
      <c r="G141" s="87"/>
    </row>
    <row r="142" ht="13.5" hidden="1" customHeight="1">
      <c r="A142" s="88" t="s">
        <v>118</v>
      </c>
      <c r="B142" s="89" t="s">
        <v>119</v>
      </c>
      <c r="C142" s="90">
        <f>C125</f>
        <v>0</v>
      </c>
      <c r="D142" s="91">
        <f>1/B19*C142</f>
        <v>0</v>
      </c>
      <c r="E142" s="87"/>
      <c r="F142" s="87"/>
      <c r="G142" s="87"/>
    </row>
    <row r="143" ht="13.5" hidden="1" customHeight="1">
      <c r="A143" s="92" t="s">
        <v>120</v>
      </c>
      <c r="B143" s="2"/>
      <c r="C143" s="3"/>
      <c r="D143" s="93">
        <f>ROUND(SUM(D142),2)</f>
        <v>0</v>
      </c>
      <c r="E143" s="87"/>
      <c r="F143" s="87"/>
      <c r="G143" s="87"/>
    </row>
    <row r="144" ht="13.5" hidden="1" customHeight="1">
      <c r="A144" s="87"/>
      <c r="B144" s="87"/>
      <c r="C144" s="87"/>
      <c r="D144" s="87"/>
      <c r="E144" s="87"/>
      <c r="F144" s="87"/>
      <c r="G144" s="87"/>
    </row>
    <row r="145" ht="13.5" hidden="1" customHeight="1">
      <c r="A145" s="87"/>
      <c r="B145" s="87"/>
      <c r="C145" s="87"/>
      <c r="D145" s="87"/>
      <c r="E145" s="87"/>
      <c r="F145" s="87"/>
      <c r="G145" s="87"/>
    </row>
    <row r="146" ht="13.5" hidden="1" customHeight="1">
      <c r="A146" s="139" t="s">
        <v>124</v>
      </c>
      <c r="B146" s="83"/>
      <c r="C146" s="83"/>
      <c r="D146" s="83"/>
      <c r="E146" s="84"/>
      <c r="F146" s="87"/>
      <c r="G146" s="87"/>
    </row>
    <row r="147" ht="34.5" hidden="1" customHeight="1">
      <c r="A147" s="85" t="s">
        <v>114</v>
      </c>
      <c r="B147" s="95" t="s">
        <v>115</v>
      </c>
      <c r="C147" s="86" t="s">
        <v>116</v>
      </c>
      <c r="D147" s="95" t="s">
        <v>122</v>
      </c>
      <c r="E147" s="87"/>
      <c r="F147" s="87"/>
      <c r="G147" s="87"/>
    </row>
    <row r="148" ht="13.5" hidden="1" customHeight="1">
      <c r="A148" s="88" t="s">
        <v>118</v>
      </c>
      <c r="B148" s="89" t="s">
        <v>119</v>
      </c>
      <c r="C148" s="96">
        <f>C125</f>
        <v>0</v>
      </c>
      <c r="D148" s="97">
        <f>1/B20*C148</f>
        <v>0</v>
      </c>
      <c r="E148" s="87"/>
      <c r="F148" s="87"/>
      <c r="G148" s="87"/>
    </row>
    <row r="149" ht="13.5" hidden="1" customHeight="1">
      <c r="A149" s="92" t="s">
        <v>120</v>
      </c>
      <c r="B149" s="2"/>
      <c r="C149" s="3"/>
      <c r="D149" s="98">
        <f>ROUND(SUM(D148),2)</f>
        <v>0</v>
      </c>
      <c r="E149" s="87"/>
      <c r="F149" s="87"/>
      <c r="G149" s="87"/>
    </row>
    <row r="150" ht="13.5" hidden="1" customHeight="1">
      <c r="A150" s="87"/>
      <c r="B150" s="87"/>
      <c r="C150" s="87"/>
      <c r="D150" s="87"/>
      <c r="E150" s="87"/>
      <c r="F150" s="87"/>
      <c r="G150" s="87"/>
    </row>
    <row r="151" ht="13.5" hidden="1" customHeight="1">
      <c r="A151" s="87"/>
      <c r="B151" s="87"/>
      <c r="C151" s="87"/>
      <c r="D151" s="87"/>
      <c r="E151" s="87"/>
      <c r="F151" s="87"/>
      <c r="G151" s="87"/>
    </row>
    <row r="152" ht="13.5" hidden="1" customHeight="1">
      <c r="A152" s="139" t="s">
        <v>125</v>
      </c>
      <c r="B152" s="83"/>
      <c r="C152" s="83"/>
      <c r="D152" s="83"/>
      <c r="E152" s="84"/>
      <c r="F152" s="87"/>
      <c r="G152" s="87"/>
    </row>
    <row r="153" ht="33.0" hidden="1" customHeight="1">
      <c r="A153" s="85" t="s">
        <v>114</v>
      </c>
      <c r="B153" s="86" t="s">
        <v>126</v>
      </c>
      <c r="C153" s="86" t="s">
        <v>116</v>
      </c>
      <c r="D153" s="86" t="s">
        <v>122</v>
      </c>
      <c r="E153" s="87"/>
      <c r="F153" s="87"/>
      <c r="G153" s="87"/>
    </row>
    <row r="154" ht="13.5" hidden="1" customHeight="1">
      <c r="A154" s="88" t="s">
        <v>118</v>
      </c>
      <c r="B154" s="89" t="s">
        <v>119</v>
      </c>
      <c r="C154" s="90">
        <f>C125</f>
        <v>0</v>
      </c>
      <c r="D154" s="91">
        <f>1/B21*C154</f>
        <v>0</v>
      </c>
      <c r="E154" s="87"/>
      <c r="F154" s="87"/>
      <c r="G154" s="87"/>
    </row>
    <row r="155" ht="13.5" hidden="1" customHeight="1">
      <c r="A155" s="92" t="s">
        <v>120</v>
      </c>
      <c r="B155" s="2"/>
      <c r="C155" s="3"/>
      <c r="D155" s="93">
        <f>ROUND(SUM(D154),2)</f>
        <v>0</v>
      </c>
      <c r="E155" s="87"/>
      <c r="F155" s="87"/>
      <c r="G155" s="87"/>
    </row>
    <row r="156" ht="13.5" hidden="1" customHeight="1">
      <c r="A156" s="99"/>
      <c r="B156" s="99"/>
      <c r="C156" s="99"/>
      <c r="D156" s="100"/>
      <c r="E156" s="87"/>
      <c r="F156" s="87"/>
      <c r="G156" s="87"/>
    </row>
    <row r="157" ht="13.5" hidden="1" customHeight="1">
      <c r="A157" s="99"/>
      <c r="B157" s="99"/>
      <c r="C157" s="99"/>
      <c r="D157" s="100"/>
      <c r="E157" s="87"/>
      <c r="F157" s="87"/>
      <c r="G157" s="87"/>
    </row>
    <row r="158" ht="13.5" hidden="1" customHeight="1">
      <c r="A158" s="139" t="s">
        <v>127</v>
      </c>
      <c r="B158" s="83"/>
      <c r="C158" s="83"/>
      <c r="D158" s="84"/>
      <c r="E158" s="87"/>
      <c r="F158" s="87"/>
      <c r="G158" s="87"/>
    </row>
    <row r="159" ht="33.75" hidden="1" customHeight="1">
      <c r="A159" s="85" t="s">
        <v>114</v>
      </c>
      <c r="B159" s="86" t="s">
        <v>126</v>
      </c>
      <c r="C159" s="86" t="s">
        <v>116</v>
      </c>
      <c r="D159" s="86" t="s">
        <v>122</v>
      </c>
      <c r="E159" s="87"/>
      <c r="F159" s="87"/>
      <c r="G159" s="87"/>
    </row>
    <row r="160" ht="13.5" hidden="1" customHeight="1">
      <c r="A160" s="88" t="s">
        <v>118</v>
      </c>
      <c r="B160" s="89" t="s">
        <v>119</v>
      </c>
      <c r="C160" s="90">
        <f>C125</f>
        <v>0</v>
      </c>
      <c r="D160" s="91">
        <f>1/B22*C160</f>
        <v>0</v>
      </c>
      <c r="E160" s="87"/>
      <c r="F160" s="87"/>
      <c r="G160" s="87"/>
    </row>
    <row r="161" ht="13.5" hidden="1" customHeight="1">
      <c r="A161" s="92" t="s">
        <v>120</v>
      </c>
      <c r="B161" s="2"/>
      <c r="C161" s="3"/>
      <c r="D161" s="93">
        <f>ROUND(SUM(D160),2)</f>
        <v>0</v>
      </c>
      <c r="E161" s="87"/>
      <c r="F161" s="87"/>
      <c r="G161" s="87"/>
    </row>
    <row r="162" ht="13.5" hidden="1" customHeight="1">
      <c r="A162" s="99"/>
      <c r="B162" s="99"/>
      <c r="C162" s="99"/>
      <c r="D162" s="100"/>
      <c r="E162" s="87"/>
      <c r="F162" s="87"/>
      <c r="G162" s="87"/>
    </row>
    <row r="163" ht="13.5" hidden="1" customHeight="1">
      <c r="A163" s="99"/>
      <c r="B163" s="99"/>
      <c r="C163" s="99"/>
      <c r="D163" s="100"/>
      <c r="E163" s="87"/>
      <c r="F163" s="87"/>
      <c r="G163" s="87"/>
    </row>
    <row r="164" ht="13.5" hidden="1" customHeight="1">
      <c r="A164" s="139" t="s">
        <v>128</v>
      </c>
      <c r="B164" s="83"/>
      <c r="C164" s="83"/>
      <c r="D164" s="84"/>
      <c r="E164" s="87"/>
      <c r="F164" s="87"/>
      <c r="G164" s="87"/>
    </row>
    <row r="165" ht="34.5" hidden="1" customHeight="1">
      <c r="A165" s="85" t="s">
        <v>114</v>
      </c>
      <c r="B165" s="86" t="s">
        <v>126</v>
      </c>
      <c r="C165" s="86" t="s">
        <v>116</v>
      </c>
      <c r="D165" s="86" t="s">
        <v>122</v>
      </c>
      <c r="E165" s="87"/>
      <c r="F165" s="87"/>
      <c r="G165" s="87"/>
    </row>
    <row r="166" ht="13.5" hidden="1" customHeight="1">
      <c r="A166" s="88" t="s">
        <v>118</v>
      </c>
      <c r="B166" s="89" t="s">
        <v>119</v>
      </c>
      <c r="C166" s="90">
        <f>C125</f>
        <v>0</v>
      </c>
      <c r="D166" s="91">
        <f>1/B23*C166</f>
        <v>0</v>
      </c>
      <c r="E166" s="87"/>
      <c r="F166" s="87"/>
      <c r="G166" s="87"/>
    </row>
    <row r="167" ht="13.5" hidden="1" customHeight="1">
      <c r="A167" s="92" t="s">
        <v>120</v>
      </c>
      <c r="B167" s="2"/>
      <c r="C167" s="3"/>
      <c r="D167" s="93">
        <f>ROUND(SUM(D166),2)</f>
        <v>0</v>
      </c>
      <c r="E167" s="87"/>
      <c r="F167" s="87"/>
      <c r="G167" s="87"/>
    </row>
    <row r="168" ht="13.5" hidden="1" customHeight="1">
      <c r="A168" s="87"/>
      <c r="B168" s="87"/>
      <c r="C168" s="87"/>
      <c r="D168" s="87"/>
      <c r="E168" s="87"/>
      <c r="F168" s="87"/>
      <c r="G168" s="87"/>
    </row>
    <row r="169" ht="13.5" hidden="1" customHeight="1">
      <c r="A169" s="87"/>
      <c r="B169" s="87"/>
      <c r="C169" s="87"/>
      <c r="D169" s="87"/>
      <c r="E169" s="87"/>
      <c r="F169" s="87"/>
      <c r="G169" s="87"/>
    </row>
    <row r="170" ht="13.5" hidden="1" customHeight="1">
      <c r="A170" s="139" t="s">
        <v>129</v>
      </c>
      <c r="B170" s="83"/>
      <c r="C170" s="83"/>
      <c r="D170" s="83"/>
      <c r="E170" s="84"/>
      <c r="F170" s="87"/>
      <c r="G170" s="87"/>
    </row>
    <row r="171" ht="36.0" hidden="1" customHeight="1">
      <c r="A171" s="85" t="s">
        <v>114</v>
      </c>
      <c r="B171" s="86" t="s">
        <v>126</v>
      </c>
      <c r="C171" s="86" t="s">
        <v>130</v>
      </c>
      <c r="D171" s="86" t="s">
        <v>131</v>
      </c>
      <c r="E171" s="86" t="s">
        <v>132</v>
      </c>
      <c r="F171" s="86" t="s">
        <v>133</v>
      </c>
      <c r="G171" s="86" t="s">
        <v>134</v>
      </c>
    </row>
    <row r="172" ht="13.5" hidden="1" customHeight="1">
      <c r="A172" s="88" t="s">
        <v>118</v>
      </c>
      <c r="B172" s="89" t="s">
        <v>119</v>
      </c>
      <c r="C172" s="101">
        <v>16.0</v>
      </c>
      <c r="D172" s="102" t="s">
        <v>135</v>
      </c>
      <c r="E172" s="103">
        <f>1/B24*C172*(1/188.76)</f>
        <v>0.0003767276495</v>
      </c>
      <c r="F172" s="104">
        <f>C125</f>
        <v>0</v>
      </c>
      <c r="G172" s="91">
        <f>E172*F172</f>
        <v>0</v>
      </c>
    </row>
    <row r="173" ht="13.5" hidden="1" customHeight="1">
      <c r="A173" s="105"/>
      <c r="B173" s="105"/>
      <c r="C173" s="105"/>
      <c r="D173" s="105"/>
      <c r="E173" s="105"/>
      <c r="F173" s="106" t="s">
        <v>120</v>
      </c>
      <c r="G173" s="93">
        <f>SUM(G172)</f>
        <v>0</v>
      </c>
    </row>
    <row r="174" ht="13.5" hidden="1" customHeight="1">
      <c r="A174" s="87"/>
      <c r="B174" s="87"/>
      <c r="C174" s="87"/>
      <c r="D174" s="87"/>
      <c r="E174" s="87"/>
      <c r="F174" s="87"/>
      <c r="G174" s="87"/>
    </row>
    <row r="175" ht="13.5" hidden="1" customHeight="1">
      <c r="A175" s="87"/>
      <c r="B175" s="87"/>
      <c r="C175" s="87"/>
      <c r="D175" s="87"/>
      <c r="E175" s="87"/>
      <c r="F175" s="87"/>
      <c r="G175" s="87"/>
    </row>
    <row r="176" ht="13.5" hidden="1" customHeight="1">
      <c r="A176" s="139" t="s">
        <v>136</v>
      </c>
      <c r="B176" s="83"/>
      <c r="C176" s="83"/>
      <c r="D176" s="83"/>
      <c r="E176" s="84"/>
      <c r="F176" s="140"/>
      <c r="G176" s="141"/>
    </row>
    <row r="177" ht="39.75" hidden="1" customHeight="1">
      <c r="A177" s="85" t="s">
        <v>114</v>
      </c>
      <c r="B177" s="86" t="s">
        <v>137</v>
      </c>
      <c r="C177" s="86" t="s">
        <v>138</v>
      </c>
      <c r="D177" s="86" t="s">
        <v>139</v>
      </c>
      <c r="E177" s="86" t="s">
        <v>140</v>
      </c>
      <c r="F177" s="86" t="s">
        <v>133</v>
      </c>
      <c r="G177" s="86" t="s">
        <v>134</v>
      </c>
    </row>
    <row r="178" ht="13.5" hidden="1" customHeight="1">
      <c r="A178" s="88" t="s">
        <v>118</v>
      </c>
      <c r="B178" s="89" t="s">
        <v>119</v>
      </c>
      <c r="C178" s="101">
        <v>16.0</v>
      </c>
      <c r="D178" s="102" t="s">
        <v>135</v>
      </c>
      <c r="E178" s="103">
        <f>1/B25*C178*(1/188.76)</f>
        <v>0.0008693714987</v>
      </c>
      <c r="F178" s="104">
        <f>C125</f>
        <v>0</v>
      </c>
      <c r="G178" s="91">
        <f>E178*F178</f>
        <v>0</v>
      </c>
    </row>
    <row r="179" ht="13.5" hidden="1" customHeight="1">
      <c r="A179" s="105"/>
      <c r="B179" s="105"/>
      <c r="C179" s="105"/>
      <c r="D179" s="105"/>
      <c r="E179" s="105"/>
      <c r="F179" s="106" t="s">
        <v>120</v>
      </c>
      <c r="G179" s="93">
        <f>SUM(G178)</f>
        <v>0</v>
      </c>
    </row>
    <row r="180" ht="12.75" customHeight="1"/>
    <row r="181" ht="12.75" customHeight="1"/>
    <row r="182" ht="12.75" customHeight="1"/>
    <row r="183" ht="28.5" hidden="1" customHeight="1">
      <c r="A183" s="107" t="s">
        <v>141</v>
      </c>
      <c r="B183" s="108" t="s">
        <v>142</v>
      </c>
      <c r="C183" s="108" t="s">
        <v>143</v>
      </c>
      <c r="D183" s="108" t="s">
        <v>144</v>
      </c>
    </row>
    <row r="184" ht="13.5" hidden="1" customHeight="1">
      <c r="A184" s="109" t="s">
        <v>145</v>
      </c>
      <c r="B184" s="110">
        <f>D131</f>
        <v>0</v>
      </c>
      <c r="C184" s="110" t="str">
        <f>'Produtividade Região do Planalto'!$B$17</f>
        <v>#REF!</v>
      </c>
      <c r="D184" s="111" t="str">
        <f t="shared" ref="D184:D192" si="15">B184*C184</f>
        <v>#REF!</v>
      </c>
    </row>
    <row r="185" ht="13.5" hidden="1" customHeight="1">
      <c r="A185" s="109" t="s">
        <v>146</v>
      </c>
      <c r="B185" s="110">
        <f>D137</f>
        <v>0</v>
      </c>
      <c r="C185" s="110" t="str">
        <f>'Produtividade Região do Planalto'!$C$17</f>
        <v>#REF!</v>
      </c>
      <c r="D185" s="111" t="str">
        <f t="shared" si="15"/>
        <v>#REF!</v>
      </c>
    </row>
    <row r="186" ht="13.5" hidden="1" customHeight="1">
      <c r="A186" s="109" t="s">
        <v>147</v>
      </c>
      <c r="B186" s="110">
        <f>D143</f>
        <v>0</v>
      </c>
      <c r="C186" s="110" t="str">
        <f>'Produtividade Região do Planalto'!$D$17</f>
        <v>#REF!</v>
      </c>
      <c r="D186" s="111" t="str">
        <f t="shared" si="15"/>
        <v>#REF!</v>
      </c>
    </row>
    <row r="187" ht="13.5" hidden="1" customHeight="1">
      <c r="A187" s="109" t="s">
        <v>148</v>
      </c>
      <c r="B187" s="110">
        <f>D149</f>
        <v>0</v>
      </c>
      <c r="C187" s="110" t="str">
        <f>'Produtividade Região do Planalto'!$E$17</f>
        <v>#REF!</v>
      </c>
      <c r="D187" s="111" t="str">
        <f t="shared" si="15"/>
        <v>#REF!</v>
      </c>
    </row>
    <row r="188" ht="13.5" hidden="1" customHeight="1">
      <c r="A188" s="109" t="s">
        <v>149</v>
      </c>
      <c r="B188" s="110">
        <f>D155</f>
        <v>0</v>
      </c>
      <c r="C188" s="110" t="str">
        <f>'Produtividade Região do Planalto'!$G$17</f>
        <v>#REF!</v>
      </c>
      <c r="D188" s="111" t="str">
        <f t="shared" si="15"/>
        <v>#REF!</v>
      </c>
    </row>
    <row r="189" ht="13.5" hidden="1" customHeight="1">
      <c r="A189" s="109" t="s">
        <v>150</v>
      </c>
      <c r="B189" s="110">
        <f>D161</f>
        <v>0</v>
      </c>
      <c r="C189" s="110" t="str">
        <f>'Produtividade Região do Planalto'!$H$17</f>
        <v>#REF!</v>
      </c>
      <c r="D189" s="111" t="str">
        <f t="shared" si="15"/>
        <v>#REF!</v>
      </c>
    </row>
    <row r="190" ht="13.5" hidden="1" customHeight="1">
      <c r="A190" s="109" t="s">
        <v>151</v>
      </c>
      <c r="B190" s="110">
        <f>D167</f>
        <v>0</v>
      </c>
      <c r="C190" s="142" t="str">
        <f>'Produtividade Região do Planalto'!$I$17</f>
        <v>#REF!</v>
      </c>
      <c r="D190" s="111" t="str">
        <f t="shared" si="15"/>
        <v>#REF!</v>
      </c>
    </row>
    <row r="191" ht="13.5" hidden="1" customHeight="1">
      <c r="A191" s="109" t="s">
        <v>152</v>
      </c>
      <c r="B191" s="110">
        <f>G173</f>
        <v>0</v>
      </c>
      <c r="C191" s="110" t="str">
        <f>'Produtividade Região do Planalto'!$J$17</f>
        <v>#REF!</v>
      </c>
      <c r="D191" s="111" t="str">
        <f t="shared" si="15"/>
        <v>#REF!</v>
      </c>
    </row>
    <row r="192" ht="13.5" hidden="1" customHeight="1">
      <c r="A192" s="109" t="s">
        <v>153</v>
      </c>
      <c r="B192" s="110">
        <f>G178</f>
        <v>0</v>
      </c>
      <c r="C192" s="110" t="str">
        <f>'Produtividade Região do Planalto'!$K$17</f>
        <v>#REF!</v>
      </c>
      <c r="D192" s="111" t="str">
        <f t="shared" si="15"/>
        <v>#REF!</v>
      </c>
    </row>
    <row r="193" ht="13.5" hidden="1" customHeight="1">
      <c r="A193" s="112" t="s">
        <v>154</v>
      </c>
      <c r="B193" s="2"/>
      <c r="C193" s="3"/>
      <c r="D193" s="113" t="str">
        <f>ROUND(SUM(D184:D192),2)</f>
        <v>#REF!</v>
      </c>
    </row>
    <row r="194" ht="13.5" hidden="1" customHeight="1">
      <c r="A194" s="114" t="s">
        <v>155</v>
      </c>
      <c r="B194" s="2"/>
      <c r="C194" s="3"/>
      <c r="D194" s="115" t="str">
        <f>D193*12</f>
        <v>#REF!</v>
      </c>
    </row>
    <row r="195" ht="13.5" hidden="1" customHeight="1">
      <c r="A195" s="15"/>
      <c r="B195" s="15"/>
      <c r="C195" s="15"/>
      <c r="D195" s="15"/>
    </row>
    <row r="196" ht="13.5" hidden="1" customHeight="1">
      <c r="A196" s="73" t="s">
        <v>156</v>
      </c>
      <c r="B196" s="2"/>
      <c r="C196" s="3"/>
      <c r="D196" s="116" t="str">
        <f>D193/C125</f>
        <v>#REF!</v>
      </c>
    </row>
    <row r="197" ht="13.5" hidden="1" customHeight="1">
      <c r="A197" s="15"/>
      <c r="B197" s="15"/>
      <c r="C197" s="15"/>
      <c r="D197" s="15"/>
    </row>
    <row r="198" ht="13.5" hidden="1" customHeight="1">
      <c r="A198" s="117" t="s">
        <v>157</v>
      </c>
      <c r="B198" s="2"/>
      <c r="C198" s="3"/>
      <c r="D198" s="118">
        <v>1.0</v>
      </c>
    </row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</sheetData>
  <mergeCells count="53">
    <mergeCell ref="A140:E140"/>
    <mergeCell ref="A143:C143"/>
    <mergeCell ref="A146:E146"/>
    <mergeCell ref="A149:C149"/>
    <mergeCell ref="A152:E152"/>
    <mergeCell ref="A155:C155"/>
    <mergeCell ref="A158:D158"/>
    <mergeCell ref="A161:C161"/>
    <mergeCell ref="A164:D164"/>
    <mergeCell ref="A167:C167"/>
    <mergeCell ref="A170:E170"/>
    <mergeCell ref="A176:E176"/>
    <mergeCell ref="A193:C193"/>
    <mergeCell ref="A194:C194"/>
    <mergeCell ref="A1:E1"/>
    <mergeCell ref="A2:E2"/>
    <mergeCell ref="A5:E5"/>
    <mergeCell ref="A6:B6"/>
    <mergeCell ref="C6:E6"/>
    <mergeCell ref="A7:B7"/>
    <mergeCell ref="C7:E7"/>
    <mergeCell ref="C12:E12"/>
    <mergeCell ref="C13:E13"/>
    <mergeCell ref="A8:B8"/>
    <mergeCell ref="C8:E8"/>
    <mergeCell ref="A9:B9"/>
    <mergeCell ref="C9:E9"/>
    <mergeCell ref="A10:B10"/>
    <mergeCell ref="C10:E10"/>
    <mergeCell ref="C11:E11"/>
    <mergeCell ref="A11:B11"/>
    <mergeCell ref="A12:B12"/>
    <mergeCell ref="A13:B13"/>
    <mergeCell ref="A41:C41"/>
    <mergeCell ref="A79:C79"/>
    <mergeCell ref="A96:C96"/>
    <mergeCell ref="A104:C104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8:E128"/>
    <mergeCell ref="A131:C131"/>
    <mergeCell ref="A134:E134"/>
    <mergeCell ref="A137:C137"/>
    <mergeCell ref="A196:C196"/>
    <mergeCell ref="A198:C198"/>
  </mergeCells>
  <printOptions/>
  <pageMargins bottom="0.75" footer="0.0" header="0.0" left="0.25" right="0.25" top="0.75"/>
  <pageSetup fitToHeight="0" paperSize="9" orientation="landscape"/>
  <headerFooter>
    <oddHeader>&amp;C&amp;A</oddHeader>
    <oddFooter>&amp;CPágina &amp;P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2.14"/>
    <col customWidth="1" min="2" max="2" width="26.57"/>
    <col customWidth="1" min="3" max="3" width="29.0"/>
    <col customWidth="1" min="4" max="4" width="17.14"/>
    <col customWidth="1" min="5" max="5" width="8.86"/>
    <col customWidth="1" min="6" max="7" width="11.71"/>
    <col customWidth="1" min="8" max="26" width="8.71"/>
  </cols>
  <sheetData>
    <row r="1">
      <c r="A1" s="1" t="s">
        <v>0</v>
      </c>
      <c r="B1" s="2"/>
      <c r="C1" s="2"/>
      <c r="D1" s="2"/>
      <c r="E1" s="3"/>
    </row>
    <row r="2">
      <c r="A2" s="4" t="s">
        <v>1</v>
      </c>
      <c r="B2" s="2"/>
      <c r="C2" s="2"/>
      <c r="D2" s="2"/>
      <c r="E2" s="3"/>
    </row>
    <row r="3" ht="12.75" customHeight="1"/>
    <row r="4" ht="12.75" customHeight="1"/>
    <row r="5" ht="13.5" customHeight="1">
      <c r="A5" s="5" t="s">
        <v>2</v>
      </c>
      <c r="B5" s="2"/>
      <c r="C5" s="2"/>
      <c r="D5" s="2"/>
      <c r="E5" s="3"/>
    </row>
    <row r="6" ht="13.5" customHeight="1">
      <c r="A6" s="6" t="s">
        <v>3</v>
      </c>
      <c r="B6" s="3"/>
      <c r="C6" s="7" t="s">
        <v>4</v>
      </c>
      <c r="D6" s="2"/>
      <c r="E6" s="3"/>
    </row>
    <row r="7" ht="13.5" customHeight="1">
      <c r="A7" s="8" t="s">
        <v>5</v>
      </c>
      <c r="B7" s="3"/>
      <c r="C7" s="9">
        <v>22.0</v>
      </c>
      <c r="D7" s="2"/>
      <c r="E7" s="3"/>
    </row>
    <row r="8" ht="13.5" customHeight="1">
      <c r="A8" s="6" t="s">
        <v>6</v>
      </c>
      <c r="B8" s="3"/>
      <c r="C8" s="7" t="s">
        <v>7</v>
      </c>
      <c r="D8" s="2"/>
      <c r="E8" s="3"/>
    </row>
    <row r="9" ht="13.5" customHeight="1">
      <c r="A9" s="8" t="s">
        <v>8</v>
      </c>
      <c r="B9" s="3"/>
      <c r="C9" s="119"/>
      <c r="D9" s="2"/>
      <c r="E9" s="3"/>
    </row>
    <row r="10" ht="15.75" customHeight="1">
      <c r="A10" s="6" t="s">
        <v>9</v>
      </c>
      <c r="B10" s="3"/>
      <c r="C10" s="7" t="s">
        <v>10</v>
      </c>
      <c r="D10" s="2"/>
      <c r="E10" s="3"/>
    </row>
    <row r="11" ht="13.5" customHeight="1">
      <c r="A11" s="8" t="s">
        <v>11</v>
      </c>
      <c r="B11" s="3"/>
      <c r="C11" s="11" t="s">
        <v>289</v>
      </c>
      <c r="D11" s="2"/>
      <c r="E11" s="3"/>
    </row>
    <row r="12" ht="14.25" customHeight="1">
      <c r="A12" s="6" t="s">
        <v>13</v>
      </c>
      <c r="B12" s="3"/>
      <c r="C12" s="12">
        <v>1.0</v>
      </c>
      <c r="D12" s="2"/>
      <c r="E12" s="3"/>
    </row>
    <row r="13" ht="13.5" customHeight="1">
      <c r="A13" s="8" t="s">
        <v>14</v>
      </c>
      <c r="B13" s="3"/>
      <c r="C13" s="13">
        <v>44197.0</v>
      </c>
      <c r="D13" s="2"/>
      <c r="E13" s="3"/>
    </row>
    <row r="14" ht="13.5" customHeight="1">
      <c r="A14" s="14"/>
      <c r="B14" s="14"/>
      <c r="C14" s="14"/>
      <c r="D14" s="14"/>
      <c r="E14" s="14"/>
    </row>
    <row r="15" ht="13.5" customHeight="1">
      <c r="A15" s="15"/>
      <c r="B15" s="15"/>
      <c r="C15" s="15"/>
      <c r="D15" s="15"/>
      <c r="E15" s="15"/>
    </row>
    <row r="16" ht="13.5" hidden="1" customHeight="1">
      <c r="A16" s="16" t="s">
        <v>15</v>
      </c>
      <c r="B16" s="17" t="s">
        <v>16</v>
      </c>
      <c r="C16" s="15"/>
      <c r="D16" s="15"/>
      <c r="E16" s="15"/>
    </row>
    <row r="17" ht="13.5" hidden="1" customHeight="1">
      <c r="A17" s="18" t="s">
        <v>17</v>
      </c>
      <c r="B17" s="19">
        <v>600.0</v>
      </c>
      <c r="C17" s="15"/>
      <c r="D17" s="15"/>
      <c r="E17" s="15"/>
    </row>
    <row r="18" ht="13.5" hidden="1" customHeight="1">
      <c r="A18" s="20" t="s">
        <v>18</v>
      </c>
      <c r="B18" s="21">
        <v>1125.0</v>
      </c>
      <c r="C18" s="15"/>
      <c r="D18" s="15"/>
      <c r="E18" s="15"/>
    </row>
    <row r="19" ht="13.5" hidden="1" customHeight="1">
      <c r="A19" s="20" t="s">
        <v>19</v>
      </c>
      <c r="B19" s="19">
        <v>750.0</v>
      </c>
      <c r="C19" s="15"/>
      <c r="D19" s="15"/>
      <c r="E19" s="15"/>
    </row>
    <row r="20" ht="13.5" hidden="1" customHeight="1">
      <c r="A20" s="20" t="s">
        <v>20</v>
      </c>
      <c r="B20" s="19">
        <v>150.0</v>
      </c>
      <c r="C20" s="15"/>
      <c r="D20" s="15"/>
      <c r="E20" s="15"/>
    </row>
    <row r="21" ht="13.5" hidden="1" customHeight="1">
      <c r="A21" s="20" t="s">
        <v>21</v>
      </c>
      <c r="B21" s="21">
        <v>1350.0</v>
      </c>
      <c r="C21" s="15"/>
      <c r="D21" s="15"/>
      <c r="E21" s="15"/>
    </row>
    <row r="22" ht="14.25" hidden="1" customHeight="1">
      <c r="A22" s="20" t="s">
        <v>22</v>
      </c>
      <c r="B22" s="21">
        <v>4500.0</v>
      </c>
      <c r="C22" s="15"/>
      <c r="D22" s="15"/>
      <c r="E22" s="15"/>
    </row>
    <row r="23" ht="13.5" hidden="1" customHeight="1">
      <c r="A23" s="20" t="s">
        <v>23</v>
      </c>
      <c r="B23" s="21">
        <v>75000.0</v>
      </c>
      <c r="C23" s="15"/>
      <c r="D23" s="15"/>
      <c r="E23" s="15"/>
    </row>
    <row r="24" ht="13.5" hidden="1" customHeight="1">
      <c r="A24" s="20" t="s">
        <v>24</v>
      </c>
      <c r="B24" s="19">
        <v>225.0</v>
      </c>
      <c r="C24" s="15"/>
      <c r="D24" s="15"/>
      <c r="E24" s="15"/>
    </row>
    <row r="25" ht="13.5" hidden="1" customHeight="1">
      <c r="A25" s="20" t="s">
        <v>25</v>
      </c>
      <c r="B25" s="22">
        <v>97.5</v>
      </c>
      <c r="C25" s="15"/>
      <c r="D25" s="15"/>
      <c r="E25" s="15"/>
    </row>
    <row r="26" ht="13.5" hidden="1" customHeight="1">
      <c r="A26" s="20" t="s">
        <v>26</v>
      </c>
      <c r="B26" s="22">
        <v>337.5</v>
      </c>
      <c r="C26" s="15"/>
      <c r="D26" s="15"/>
      <c r="E26" s="15"/>
    </row>
    <row r="27" ht="12.75" customHeight="1"/>
    <row r="28" ht="13.5" customHeight="1"/>
    <row r="29" ht="30.75" customHeight="1">
      <c r="A29" s="23" t="s">
        <v>27</v>
      </c>
      <c r="B29" s="24" t="s">
        <v>28</v>
      </c>
      <c r="C29" s="24" t="s">
        <v>29</v>
      </c>
    </row>
    <row r="30" ht="13.5" customHeight="1">
      <c r="A30" s="25" t="s">
        <v>30</v>
      </c>
      <c r="B30" s="25"/>
      <c r="C30" s="25"/>
    </row>
    <row r="31" ht="13.5" customHeight="1">
      <c r="A31" s="26" t="s">
        <v>31</v>
      </c>
      <c r="B31" s="27" t="s">
        <v>32</v>
      </c>
      <c r="C31" s="27" t="s">
        <v>33</v>
      </c>
    </row>
    <row r="32" ht="13.5" customHeight="1">
      <c r="A32" s="28" t="s">
        <v>34</v>
      </c>
      <c r="B32" s="29"/>
      <c r="C32" s="30" t="str">
        <f>C9</f>
        <v/>
      </c>
    </row>
    <row r="33" ht="13.5" customHeight="1">
      <c r="A33" s="28" t="s">
        <v>35</v>
      </c>
      <c r="B33" s="31"/>
      <c r="C33" s="32"/>
    </row>
    <row r="34" ht="13.5" customHeight="1">
      <c r="A34" s="28" t="s">
        <v>36</v>
      </c>
      <c r="B34" s="33">
        <v>0.2</v>
      </c>
      <c r="C34" s="30">
        <f>C32*B34</f>
        <v>0</v>
      </c>
    </row>
    <row r="35" ht="13.5" customHeight="1">
      <c r="A35" s="28" t="s">
        <v>37</v>
      </c>
      <c r="B35" s="34"/>
      <c r="C35" s="30"/>
    </row>
    <row r="36" ht="13.5" customHeight="1">
      <c r="A36" s="28" t="s">
        <v>38</v>
      </c>
      <c r="B36" s="34"/>
      <c r="C36" s="30"/>
    </row>
    <row r="37" ht="13.5" customHeight="1">
      <c r="A37" s="28" t="s">
        <v>39</v>
      </c>
      <c r="B37" s="34"/>
      <c r="C37" s="30"/>
    </row>
    <row r="38" ht="13.5" customHeight="1">
      <c r="A38" s="28" t="s">
        <v>40</v>
      </c>
      <c r="B38" s="35"/>
      <c r="C38" s="30"/>
    </row>
    <row r="39" ht="13.5" customHeight="1">
      <c r="A39" s="36" t="s">
        <v>41</v>
      </c>
      <c r="B39" s="37"/>
      <c r="C39" s="38">
        <f>SUM(C32:C38)</f>
        <v>0</v>
      </c>
    </row>
    <row r="40" ht="13.5" customHeight="1">
      <c r="A40" s="39"/>
      <c r="B40" s="40"/>
      <c r="C40" s="41"/>
    </row>
    <row r="41" ht="13.5" customHeight="1">
      <c r="A41" s="42" t="s">
        <v>42</v>
      </c>
      <c r="B41" s="2"/>
      <c r="C41" s="3"/>
    </row>
    <row r="42" ht="13.5" customHeight="1">
      <c r="A42" s="43" t="s">
        <v>43</v>
      </c>
      <c r="B42" s="44" t="s">
        <v>32</v>
      </c>
      <c r="C42" s="44" t="s">
        <v>33</v>
      </c>
    </row>
    <row r="43" ht="13.5" customHeight="1">
      <c r="A43" s="28" t="s">
        <v>44</v>
      </c>
      <c r="B43" s="45">
        <v>0.0833</v>
      </c>
      <c r="C43" s="46">
        <f t="shared" ref="C43:C44" si="1">$B43*C$39</f>
        <v>0</v>
      </c>
    </row>
    <row r="44" ht="13.5" customHeight="1">
      <c r="A44" s="28" t="s">
        <v>290</v>
      </c>
      <c r="B44" s="45">
        <v>0.1111</v>
      </c>
      <c r="C44" s="46">
        <f t="shared" si="1"/>
        <v>0</v>
      </c>
    </row>
    <row r="45" ht="13.5" customHeight="1">
      <c r="A45" s="36" t="s">
        <v>46</v>
      </c>
      <c r="B45" s="47">
        <f t="shared" ref="B45:C45" si="2">SUM(B43:B44)</f>
        <v>0.1944</v>
      </c>
      <c r="C45" s="38">
        <f t="shared" si="2"/>
        <v>0</v>
      </c>
    </row>
    <row r="46">
      <c r="A46" s="43" t="s">
        <v>291</v>
      </c>
      <c r="B46" s="44" t="s">
        <v>32</v>
      </c>
      <c r="C46" s="44" t="s">
        <v>33</v>
      </c>
    </row>
    <row r="47" ht="13.5" customHeight="1">
      <c r="A47" s="28" t="s">
        <v>48</v>
      </c>
      <c r="B47" s="45">
        <v>0.2</v>
      </c>
      <c r="C47" s="46">
        <f>B47*(C45+C39)</f>
        <v>0</v>
      </c>
    </row>
    <row r="48" ht="13.5" customHeight="1">
      <c r="A48" s="28" t="s">
        <v>49</v>
      </c>
      <c r="B48" s="45">
        <v>0.025</v>
      </c>
      <c r="C48" s="46">
        <f t="shared" ref="C48:C54" si="3">$B48*(C$39+C$45)</f>
        <v>0</v>
      </c>
    </row>
    <row r="49" ht="13.5" customHeight="1">
      <c r="A49" s="28" t="s">
        <v>292</v>
      </c>
      <c r="B49" s="45">
        <v>0.03</v>
      </c>
      <c r="C49" s="46">
        <f t="shared" si="3"/>
        <v>0</v>
      </c>
    </row>
    <row r="50" ht="13.5" customHeight="1">
      <c r="A50" s="28" t="s">
        <v>51</v>
      </c>
      <c r="B50" s="45">
        <v>0.015</v>
      </c>
      <c r="C50" s="46">
        <f t="shared" si="3"/>
        <v>0</v>
      </c>
    </row>
    <row r="51" ht="13.5" customHeight="1">
      <c r="A51" s="28" t="s">
        <v>52</v>
      </c>
      <c r="B51" s="45">
        <v>0.01</v>
      </c>
      <c r="C51" s="46">
        <f t="shared" si="3"/>
        <v>0</v>
      </c>
    </row>
    <row r="52" ht="13.5" customHeight="1">
      <c r="A52" s="28" t="s">
        <v>53</v>
      </c>
      <c r="B52" s="45">
        <v>0.006</v>
      </c>
      <c r="C52" s="46">
        <f t="shared" si="3"/>
        <v>0</v>
      </c>
    </row>
    <row r="53" ht="13.5" customHeight="1">
      <c r="A53" s="28" t="s">
        <v>54</v>
      </c>
      <c r="B53" s="45">
        <v>0.002</v>
      </c>
      <c r="C53" s="46">
        <f t="shared" si="3"/>
        <v>0</v>
      </c>
    </row>
    <row r="54" ht="15.0" customHeight="1">
      <c r="A54" s="28" t="s">
        <v>55</v>
      </c>
      <c r="B54" s="45">
        <v>0.08</v>
      </c>
      <c r="C54" s="46">
        <f t="shared" si="3"/>
        <v>0</v>
      </c>
    </row>
    <row r="55" ht="12.0" customHeight="1">
      <c r="A55" s="36" t="s">
        <v>46</v>
      </c>
      <c r="B55" s="47">
        <f t="shared" ref="B55:C55" si="4">SUM(B47:B54)</f>
        <v>0.368</v>
      </c>
      <c r="C55" s="38">
        <f t="shared" si="4"/>
        <v>0</v>
      </c>
    </row>
    <row r="56" ht="13.5" customHeight="1">
      <c r="A56" s="26" t="s">
        <v>56</v>
      </c>
      <c r="B56" s="44" t="s">
        <v>57</v>
      </c>
      <c r="C56" s="44" t="s">
        <v>33</v>
      </c>
    </row>
    <row r="57" ht="13.5" customHeight="1">
      <c r="A57" s="28" t="s">
        <v>58</v>
      </c>
      <c r="B57" s="48"/>
      <c r="C57" s="30">
        <f>(2*22*$B57)-(0.06*C32)</f>
        <v>0</v>
      </c>
    </row>
    <row r="58" ht="13.5" customHeight="1">
      <c r="A58" s="28" t="s">
        <v>59</v>
      </c>
      <c r="B58" s="48"/>
      <c r="C58" s="46" t="str">
        <f t="shared" ref="C58:C61" si="5">$B58</f>
        <v/>
      </c>
    </row>
    <row r="59" ht="13.5" customHeight="1">
      <c r="A59" s="50" t="s">
        <v>60</v>
      </c>
      <c r="B59" s="49"/>
      <c r="C59" s="46" t="str">
        <f t="shared" si="5"/>
        <v/>
      </c>
    </row>
    <row r="60" ht="14.25" customHeight="1">
      <c r="A60" s="28" t="s">
        <v>61</v>
      </c>
      <c r="B60" s="48"/>
      <c r="C60" s="46" t="str">
        <f t="shared" si="5"/>
        <v/>
      </c>
    </row>
    <row r="61" ht="13.5" customHeight="1">
      <c r="A61" s="28" t="s">
        <v>62</v>
      </c>
      <c r="B61" s="48"/>
      <c r="C61" s="46" t="str">
        <f t="shared" si="5"/>
        <v/>
      </c>
    </row>
    <row r="62" ht="13.5" customHeight="1">
      <c r="A62" s="36" t="s">
        <v>46</v>
      </c>
      <c r="B62" s="38"/>
      <c r="C62" s="38">
        <f>SUM(C57:C61)</f>
        <v>0</v>
      </c>
    </row>
    <row r="63" ht="13.5" customHeight="1">
      <c r="A63" s="43" t="s">
        <v>63</v>
      </c>
      <c r="B63" s="44" t="s">
        <v>32</v>
      </c>
      <c r="C63" s="44" t="s">
        <v>33</v>
      </c>
    </row>
    <row r="64" ht="13.5" customHeight="1">
      <c r="A64" s="51" t="s">
        <v>64</v>
      </c>
      <c r="B64" s="52">
        <f t="shared" ref="B64:C64" si="6">B45</f>
        <v>0.1944</v>
      </c>
      <c r="C64" s="46">
        <f t="shared" si="6"/>
        <v>0</v>
      </c>
    </row>
    <row r="65" ht="13.5" customHeight="1">
      <c r="A65" s="51" t="s">
        <v>65</v>
      </c>
      <c r="B65" s="52">
        <f t="shared" ref="B65:C65" si="7">B55</f>
        <v>0.368</v>
      </c>
      <c r="C65" s="46">
        <f t="shared" si="7"/>
        <v>0</v>
      </c>
    </row>
    <row r="66" ht="13.5" customHeight="1">
      <c r="A66" s="51" t="s">
        <v>56</v>
      </c>
      <c r="B66" s="52"/>
      <c r="C66" s="46">
        <f>C62</f>
        <v>0</v>
      </c>
    </row>
    <row r="67" ht="13.5" customHeight="1">
      <c r="A67" s="53" t="s">
        <v>162</v>
      </c>
      <c r="B67" s="37"/>
      <c r="C67" s="38">
        <f>SUM(C64:C66)</f>
        <v>0</v>
      </c>
    </row>
    <row r="68" ht="13.5" customHeight="1">
      <c r="A68" s="54"/>
      <c r="B68" s="41"/>
      <c r="C68" s="41"/>
    </row>
    <row r="69" ht="13.5" customHeight="1">
      <c r="A69" s="55" t="s">
        <v>67</v>
      </c>
      <c r="B69" s="25"/>
      <c r="C69" s="25"/>
    </row>
    <row r="70" ht="13.5" customHeight="1">
      <c r="A70" s="26" t="s">
        <v>68</v>
      </c>
      <c r="B70" s="44" t="s">
        <v>32</v>
      </c>
      <c r="C70" s="44" t="s">
        <v>33</v>
      </c>
    </row>
    <row r="71" ht="13.5" customHeight="1">
      <c r="A71" s="28" t="s">
        <v>69</v>
      </c>
      <c r="B71" s="45">
        <f>1/12*0.05</f>
        <v>0.004166666667</v>
      </c>
      <c r="C71" s="46">
        <f t="shared" ref="C71:C76" si="8">$B71*C$39</f>
        <v>0</v>
      </c>
    </row>
    <row r="72" ht="13.5" customHeight="1">
      <c r="A72" s="56" t="s">
        <v>70</v>
      </c>
      <c r="B72" s="45">
        <f>B54*B71</f>
        <v>0.0003333333333</v>
      </c>
      <c r="C72" s="46">
        <f t="shared" si="8"/>
        <v>0</v>
      </c>
    </row>
    <row r="73" ht="13.5" customHeight="1">
      <c r="A73" s="28" t="s">
        <v>293</v>
      </c>
      <c r="B73" s="57">
        <v>0.02</v>
      </c>
      <c r="C73" s="46">
        <f t="shared" si="8"/>
        <v>0</v>
      </c>
    </row>
    <row r="74" ht="13.5" customHeight="1">
      <c r="A74" s="28" t="s">
        <v>72</v>
      </c>
      <c r="B74" s="45">
        <f>1/30*7/12</f>
        <v>0.01944444444</v>
      </c>
      <c r="C74" s="46">
        <f t="shared" si="8"/>
        <v>0</v>
      </c>
    </row>
    <row r="75" ht="13.5" customHeight="1">
      <c r="A75" s="28" t="s">
        <v>73</v>
      </c>
      <c r="B75" s="45">
        <f>B55*B74</f>
        <v>0.007155555556</v>
      </c>
      <c r="C75" s="46">
        <f t="shared" si="8"/>
        <v>0</v>
      </c>
    </row>
    <row r="76" ht="13.5" customHeight="1">
      <c r="A76" s="28" t="s">
        <v>74</v>
      </c>
      <c r="B76" s="57">
        <v>0.02</v>
      </c>
      <c r="C76" s="46">
        <f t="shared" si="8"/>
        <v>0</v>
      </c>
    </row>
    <row r="77" ht="13.5" customHeight="1">
      <c r="A77" s="36" t="s">
        <v>41</v>
      </c>
      <c r="B77" s="37">
        <f t="shared" ref="B77:C77" si="9">SUM(B71:B76)</f>
        <v>0.0711</v>
      </c>
      <c r="C77" s="38">
        <f t="shared" si="9"/>
        <v>0</v>
      </c>
    </row>
    <row r="78" ht="13.5" customHeight="1">
      <c r="A78" s="54"/>
      <c r="B78" s="41"/>
      <c r="C78" s="41"/>
    </row>
    <row r="79" ht="13.5" customHeight="1">
      <c r="A79" s="42" t="s">
        <v>75</v>
      </c>
      <c r="B79" s="2"/>
      <c r="C79" s="3"/>
    </row>
    <row r="80" ht="13.5" customHeight="1">
      <c r="A80" s="26" t="s">
        <v>76</v>
      </c>
      <c r="B80" s="44" t="s">
        <v>32</v>
      </c>
      <c r="C80" s="44" t="s">
        <v>33</v>
      </c>
    </row>
    <row r="81" ht="13.5" customHeight="1">
      <c r="A81" s="58" t="s">
        <v>77</v>
      </c>
      <c r="B81" s="59">
        <v>0.00926</v>
      </c>
      <c r="C81" s="46">
        <f>$B81*(C$39+C67+C77)</f>
        <v>0</v>
      </c>
    </row>
    <row r="82" ht="13.5" customHeight="1">
      <c r="A82" s="58" t="s">
        <v>78</v>
      </c>
      <c r="B82" s="45">
        <v>0.0028</v>
      </c>
      <c r="C82" s="46">
        <f>$B82*(C$39+C67+C77)</f>
        <v>0</v>
      </c>
    </row>
    <row r="83" ht="13.5" customHeight="1">
      <c r="A83" s="58" t="s">
        <v>79</v>
      </c>
      <c r="B83" s="45">
        <v>4.0E-4</v>
      </c>
      <c r="C83" s="46">
        <f>$B83*(C$39+C67+C77)</f>
        <v>0</v>
      </c>
    </row>
    <row r="84" ht="13.5" customHeight="1">
      <c r="A84" s="58" t="s">
        <v>80</v>
      </c>
      <c r="B84" s="45">
        <v>0.0027</v>
      </c>
      <c r="C84" s="46">
        <f>$B84*(C$39+C67+C77)</f>
        <v>0</v>
      </c>
    </row>
    <row r="85" ht="14.25" customHeight="1">
      <c r="A85" s="58" t="s">
        <v>81</v>
      </c>
      <c r="B85" s="45">
        <v>9.0E-4</v>
      </c>
      <c r="C85" s="46">
        <f>$B85*(C$39+C67+C77)</f>
        <v>0</v>
      </c>
    </row>
    <row r="86" ht="13.5" customHeight="1">
      <c r="A86" s="58" t="s">
        <v>82</v>
      </c>
      <c r="B86" s="45">
        <v>0.0166</v>
      </c>
      <c r="C86" s="46">
        <f>$B86*(C$39+C67+C77)</f>
        <v>0</v>
      </c>
    </row>
    <row r="87" ht="13.5" customHeight="1">
      <c r="A87" s="36" t="s">
        <v>46</v>
      </c>
      <c r="B87" s="47">
        <f t="shared" ref="B87:C87" si="10">SUM(B81:B86)</f>
        <v>0.03266</v>
      </c>
      <c r="C87" s="38">
        <f t="shared" si="10"/>
        <v>0</v>
      </c>
    </row>
    <row r="88" ht="13.5" customHeight="1">
      <c r="A88" s="26" t="s">
        <v>83</v>
      </c>
      <c r="B88" s="60"/>
      <c r="C88" s="44" t="s">
        <v>33</v>
      </c>
    </row>
    <row r="89" ht="13.5" customHeight="1">
      <c r="A89" s="28" t="s">
        <v>84</v>
      </c>
      <c r="B89" s="45">
        <v>0.0</v>
      </c>
      <c r="C89" s="46">
        <f>$B89*C$39</f>
        <v>0</v>
      </c>
    </row>
    <row r="90" ht="13.5" customHeight="1">
      <c r="A90" s="36" t="s">
        <v>46</v>
      </c>
      <c r="B90" s="47">
        <f t="shared" ref="B90:C90" si="11">SUM(B89)</f>
        <v>0</v>
      </c>
      <c r="C90" s="38">
        <f t="shared" si="11"/>
        <v>0</v>
      </c>
    </row>
    <row r="91" ht="13.5" customHeight="1">
      <c r="A91" s="26" t="s">
        <v>85</v>
      </c>
      <c r="B91" s="44" t="s">
        <v>32</v>
      </c>
      <c r="C91" s="44" t="s">
        <v>33</v>
      </c>
    </row>
    <row r="92" ht="13.5" customHeight="1">
      <c r="A92" s="28" t="s">
        <v>86</v>
      </c>
      <c r="B92" s="45">
        <f t="shared" ref="B92:C92" si="12">B87</f>
        <v>0.03266</v>
      </c>
      <c r="C92" s="46">
        <f t="shared" si="12"/>
        <v>0</v>
      </c>
    </row>
    <row r="93" ht="13.5" customHeight="1">
      <c r="A93" s="28" t="s">
        <v>87</v>
      </c>
      <c r="B93" s="45">
        <f t="shared" ref="B93:C93" si="13">B90</f>
        <v>0</v>
      </c>
      <c r="C93" s="46">
        <f t="shared" si="13"/>
        <v>0</v>
      </c>
    </row>
    <row r="94" ht="13.5" customHeight="1">
      <c r="A94" s="36" t="s">
        <v>41</v>
      </c>
      <c r="B94" s="37"/>
      <c r="C94" s="38">
        <f>SUM(C92:C93)</f>
        <v>0</v>
      </c>
    </row>
    <row r="95" ht="13.5" customHeight="1">
      <c r="A95" s="54"/>
      <c r="B95" s="64"/>
      <c r="C95" s="41"/>
    </row>
    <row r="96" ht="13.5" customHeight="1">
      <c r="A96" s="42" t="s">
        <v>88</v>
      </c>
      <c r="B96" s="2"/>
      <c r="C96" s="3"/>
    </row>
    <row r="97" ht="15.0" customHeight="1">
      <c r="A97" s="26" t="s">
        <v>89</v>
      </c>
      <c r="B97" s="44" t="s">
        <v>57</v>
      </c>
      <c r="C97" s="44" t="s">
        <v>33</v>
      </c>
    </row>
    <row r="98" ht="15.0" customHeight="1">
      <c r="A98" s="28" t="s">
        <v>90</v>
      </c>
      <c r="B98" s="66">
        <f>'Materiais - Equipamentos - Unif'!$E$354</f>
        <v>0</v>
      </c>
      <c r="C98" s="30">
        <f t="shared" ref="C98:C100" si="14">B98</f>
        <v>0</v>
      </c>
    </row>
    <row r="99" ht="15.0" customHeight="1">
      <c r="A99" s="28" t="s">
        <v>91</v>
      </c>
      <c r="B99" s="66">
        <f>'Materiais - Equipamentos - Unif'!$E$350</f>
        <v>0</v>
      </c>
      <c r="C99" s="30">
        <f t="shared" si="14"/>
        <v>0</v>
      </c>
    </row>
    <row r="100" ht="15.0" customHeight="1">
      <c r="A100" s="28" t="s">
        <v>92</v>
      </c>
      <c r="B100" s="66">
        <f>'Materiais - Equipamentos - Unif'!$E$352</f>
        <v>0</v>
      </c>
      <c r="C100" s="30">
        <f t="shared" si="14"/>
        <v>0</v>
      </c>
    </row>
    <row r="101" ht="15.0" customHeight="1">
      <c r="A101" s="28" t="s">
        <v>93</v>
      </c>
      <c r="B101" s="66"/>
      <c r="C101" s="30">
        <v>0.0</v>
      </c>
    </row>
    <row r="102" ht="15.0" customHeight="1">
      <c r="A102" s="36" t="s">
        <v>41</v>
      </c>
      <c r="B102" s="67"/>
      <c r="C102" s="38">
        <f>SUM(C98:C101)</f>
        <v>0</v>
      </c>
    </row>
    <row r="103" ht="15.75" customHeight="1">
      <c r="A103" s="54"/>
      <c r="B103" s="64"/>
      <c r="C103" s="41"/>
    </row>
    <row r="104" ht="16.5" customHeight="1">
      <c r="A104" s="42" t="s">
        <v>94</v>
      </c>
      <c r="B104" s="2"/>
      <c r="C104" s="3"/>
    </row>
    <row r="105" ht="17.25" customHeight="1">
      <c r="A105" s="26" t="s">
        <v>95</v>
      </c>
      <c r="B105" s="44" t="s">
        <v>32</v>
      </c>
      <c r="C105" s="44" t="s">
        <v>33</v>
      </c>
    </row>
    <row r="106" ht="15.0" customHeight="1">
      <c r="A106" s="28" t="s">
        <v>96</v>
      </c>
      <c r="B106" s="68"/>
      <c r="C106" s="46">
        <f>$B106*(C39+C67+C77+C94+C102)</f>
        <v>0</v>
      </c>
    </row>
    <row r="107" ht="13.5" customHeight="1">
      <c r="A107" s="28" t="s">
        <v>97</v>
      </c>
      <c r="B107" s="68"/>
      <c r="C107" s="46">
        <f>$B107*(C39+C67+C77+C94+C102+C106)</f>
        <v>0</v>
      </c>
    </row>
    <row r="108">
      <c r="A108" s="28" t="s">
        <v>294</v>
      </c>
      <c r="B108" s="45">
        <f>SUM(B109:B112)</f>
        <v>0.1225</v>
      </c>
      <c r="C108" s="46">
        <f>((C39+C67+C77+C94+C102+C106+C107)/(1-($B$108)))*$B108</f>
        <v>0</v>
      </c>
    </row>
    <row r="109" ht="13.5" customHeight="1">
      <c r="A109" s="69" t="s">
        <v>99</v>
      </c>
      <c r="B109" s="45">
        <v>0.0925</v>
      </c>
      <c r="C109" s="70">
        <f>((C39+C67+C77+C94+C102+C106+C107)/(1-($B$109+$B$111)))*$B109</f>
        <v>0</v>
      </c>
    </row>
    <row r="110" ht="13.5" customHeight="1">
      <c r="A110" s="69" t="s">
        <v>100</v>
      </c>
      <c r="B110" s="45"/>
      <c r="C110" s="70"/>
    </row>
    <row r="111" ht="13.5" customHeight="1">
      <c r="A111" s="69" t="s">
        <v>101</v>
      </c>
      <c r="B111" s="45">
        <v>0.03</v>
      </c>
      <c r="C111" s="70">
        <f>((C39+C67+C77+C94+C102+C106+C107)/(1-($B$111+$B$109)))*$B111</f>
        <v>0</v>
      </c>
    </row>
    <row r="112" ht="13.5" customHeight="1">
      <c r="A112" s="69" t="s">
        <v>102</v>
      </c>
      <c r="B112" s="71"/>
      <c r="C112" s="72"/>
    </row>
    <row r="113" ht="13.5" customHeight="1">
      <c r="A113" s="36" t="s">
        <v>41</v>
      </c>
      <c r="B113" s="67"/>
      <c r="C113" s="38">
        <f>SUM(C106:C108)</f>
        <v>0</v>
      </c>
    </row>
    <row r="114" ht="13.5" customHeight="1">
      <c r="A114" s="15"/>
      <c r="B114" s="15"/>
      <c r="C114" s="15"/>
    </row>
    <row r="115" ht="13.5" customHeight="1">
      <c r="A115" s="15"/>
      <c r="B115" s="15"/>
      <c r="C115" s="15"/>
    </row>
    <row r="116" ht="13.5" customHeight="1">
      <c r="A116" s="73" t="s">
        <v>103</v>
      </c>
      <c r="B116" s="3"/>
      <c r="C116" s="74" t="s">
        <v>29</v>
      </c>
    </row>
    <row r="117" ht="13.5" customHeight="1">
      <c r="A117" s="75" t="s">
        <v>104</v>
      </c>
      <c r="B117" s="3"/>
      <c r="C117" s="44" t="s">
        <v>33</v>
      </c>
    </row>
    <row r="118" ht="13.5" customHeight="1">
      <c r="A118" s="76" t="s">
        <v>105</v>
      </c>
      <c r="B118" s="3"/>
      <c r="C118" s="46">
        <f>C39</f>
        <v>0</v>
      </c>
    </row>
    <row r="119" ht="13.5" customHeight="1">
      <c r="A119" s="76" t="s">
        <v>106</v>
      </c>
      <c r="B119" s="3"/>
      <c r="C119" s="46">
        <f>C67</f>
        <v>0</v>
      </c>
    </row>
    <row r="120" ht="13.5" customHeight="1">
      <c r="A120" s="76" t="s">
        <v>107</v>
      </c>
      <c r="B120" s="3"/>
      <c r="C120" s="46">
        <f>C77</f>
        <v>0</v>
      </c>
    </row>
    <row r="121" ht="13.5" customHeight="1">
      <c r="A121" s="76" t="s">
        <v>108</v>
      </c>
      <c r="B121" s="3"/>
      <c r="C121" s="46">
        <f>C94</f>
        <v>0</v>
      </c>
    </row>
    <row r="122" ht="13.5" customHeight="1">
      <c r="A122" s="76" t="s">
        <v>109</v>
      </c>
      <c r="B122" s="3"/>
      <c r="C122" s="46">
        <f>C102</f>
        <v>0</v>
      </c>
    </row>
    <row r="123" ht="13.5" customHeight="1">
      <c r="A123" s="77" t="s">
        <v>110</v>
      </c>
      <c r="B123" s="3"/>
      <c r="C123" s="78">
        <f>SUM(C118:C122)</f>
        <v>0</v>
      </c>
    </row>
    <row r="124" ht="13.5" customHeight="1">
      <c r="A124" s="76" t="s">
        <v>111</v>
      </c>
      <c r="B124" s="3"/>
      <c r="C124" s="46">
        <f>C113</f>
        <v>0</v>
      </c>
    </row>
    <row r="125" ht="13.5" customHeight="1">
      <c r="A125" s="79" t="s">
        <v>112</v>
      </c>
      <c r="B125" s="3"/>
      <c r="C125" s="80">
        <f>ROUND(C118+C119+C120+C121+C122+C124,2)</f>
        <v>0</v>
      </c>
    </row>
    <row r="126" ht="12.75" customHeight="1"/>
    <row r="127" ht="13.5" hidden="1" customHeight="1">
      <c r="A127" s="81"/>
      <c r="B127" s="81"/>
      <c r="C127" s="81"/>
      <c r="D127" s="81"/>
      <c r="E127" s="81"/>
      <c r="F127" s="81"/>
      <c r="G127" s="81"/>
    </row>
    <row r="128" ht="13.5" hidden="1" customHeight="1">
      <c r="A128" s="82" t="s">
        <v>113</v>
      </c>
      <c r="B128" s="83"/>
      <c r="C128" s="83"/>
      <c r="D128" s="83"/>
      <c r="E128" s="84"/>
      <c r="F128" s="81"/>
      <c r="G128" s="81"/>
    </row>
    <row r="129" ht="24.75" hidden="1" customHeight="1">
      <c r="A129" s="85" t="s">
        <v>114</v>
      </c>
      <c r="B129" s="86" t="s">
        <v>115</v>
      </c>
      <c r="C129" s="86" t="s">
        <v>116</v>
      </c>
      <c r="D129" s="86" t="s">
        <v>117</v>
      </c>
      <c r="E129" s="87"/>
      <c r="F129" s="87"/>
      <c r="G129" s="87"/>
    </row>
    <row r="130" ht="13.5" hidden="1" customHeight="1">
      <c r="A130" s="88" t="s">
        <v>118</v>
      </c>
      <c r="B130" s="89" t="s">
        <v>119</v>
      </c>
      <c r="C130" s="90">
        <f>C125</f>
        <v>0</v>
      </c>
      <c r="D130" s="91">
        <f>1/B17*C130</f>
        <v>0</v>
      </c>
      <c r="E130" s="87"/>
      <c r="F130" s="87"/>
      <c r="G130" s="87"/>
    </row>
    <row r="131" ht="13.5" hidden="1" customHeight="1">
      <c r="A131" s="92" t="s">
        <v>120</v>
      </c>
      <c r="B131" s="2"/>
      <c r="C131" s="3"/>
      <c r="D131" s="93">
        <f>ROUND(SUM(D130),2)</f>
        <v>0</v>
      </c>
      <c r="E131" s="87"/>
      <c r="F131" s="87"/>
      <c r="G131" s="87"/>
    </row>
    <row r="132" ht="13.5" hidden="1" customHeight="1">
      <c r="A132" s="87"/>
      <c r="B132" s="87"/>
      <c r="C132" s="87"/>
      <c r="D132" s="87"/>
      <c r="E132" s="87"/>
      <c r="F132" s="87"/>
      <c r="G132" s="87"/>
    </row>
    <row r="133" ht="13.5" hidden="1" customHeight="1">
      <c r="A133" s="87"/>
      <c r="B133" s="87"/>
      <c r="C133" s="87"/>
      <c r="D133" s="87"/>
      <c r="E133" s="87"/>
      <c r="F133" s="87"/>
      <c r="G133" s="87"/>
    </row>
    <row r="134" ht="13.5" hidden="1" customHeight="1">
      <c r="A134" s="139" t="s">
        <v>121</v>
      </c>
      <c r="B134" s="83"/>
      <c r="C134" s="83"/>
      <c r="D134" s="83"/>
      <c r="E134" s="84"/>
      <c r="F134" s="87"/>
      <c r="G134" s="87"/>
    </row>
    <row r="135" ht="37.5" hidden="1" customHeight="1">
      <c r="A135" s="85" t="s">
        <v>114</v>
      </c>
      <c r="B135" s="86" t="s">
        <v>115</v>
      </c>
      <c r="C135" s="86" t="s">
        <v>116</v>
      </c>
      <c r="D135" s="86" t="s">
        <v>122</v>
      </c>
      <c r="E135" s="87"/>
      <c r="F135" s="87"/>
      <c r="G135" s="87"/>
    </row>
    <row r="136" ht="13.5" hidden="1" customHeight="1">
      <c r="A136" s="88" t="s">
        <v>118</v>
      </c>
      <c r="B136" s="89" t="s">
        <v>119</v>
      </c>
      <c r="C136" s="90">
        <f>C125</f>
        <v>0</v>
      </c>
      <c r="D136" s="91">
        <f>(1/B18)*C136</f>
        <v>0</v>
      </c>
      <c r="E136" s="87"/>
      <c r="F136" s="87"/>
      <c r="G136" s="87"/>
    </row>
    <row r="137" ht="13.5" hidden="1" customHeight="1">
      <c r="A137" s="92" t="s">
        <v>120</v>
      </c>
      <c r="B137" s="2"/>
      <c r="C137" s="3"/>
      <c r="D137" s="93">
        <f>ROUND(SUM(D136),2)</f>
        <v>0</v>
      </c>
      <c r="E137" s="87"/>
      <c r="F137" s="87"/>
      <c r="G137" s="87"/>
    </row>
    <row r="138" ht="13.5" hidden="1" customHeight="1">
      <c r="A138" s="87"/>
      <c r="B138" s="87"/>
      <c r="C138" s="87"/>
      <c r="D138" s="87"/>
      <c r="E138" s="87"/>
      <c r="F138" s="87"/>
      <c r="G138" s="87"/>
    </row>
    <row r="139" ht="13.5" hidden="1" customHeight="1">
      <c r="A139" s="87"/>
      <c r="B139" s="87"/>
      <c r="C139" s="87"/>
      <c r="D139" s="87"/>
      <c r="E139" s="87"/>
      <c r="F139" s="87"/>
      <c r="G139" s="87"/>
    </row>
    <row r="140" ht="13.5" hidden="1" customHeight="1">
      <c r="A140" s="139" t="s">
        <v>123</v>
      </c>
      <c r="B140" s="83"/>
      <c r="C140" s="83"/>
      <c r="D140" s="83"/>
      <c r="E140" s="84"/>
      <c r="F140" s="87"/>
      <c r="G140" s="87"/>
    </row>
    <row r="141" ht="35.25" hidden="1" customHeight="1">
      <c r="A141" s="85" t="s">
        <v>114</v>
      </c>
      <c r="B141" s="86" t="s">
        <v>115</v>
      </c>
      <c r="C141" s="86" t="s">
        <v>116</v>
      </c>
      <c r="D141" s="86" t="s">
        <v>122</v>
      </c>
      <c r="E141" s="87"/>
      <c r="F141" s="87"/>
      <c r="G141" s="87"/>
    </row>
    <row r="142" ht="13.5" hidden="1" customHeight="1">
      <c r="A142" s="88" t="s">
        <v>118</v>
      </c>
      <c r="B142" s="89" t="s">
        <v>119</v>
      </c>
      <c r="C142" s="90">
        <f>C125</f>
        <v>0</v>
      </c>
      <c r="D142" s="91">
        <f>1/B19*C142</f>
        <v>0</v>
      </c>
      <c r="E142" s="87"/>
      <c r="F142" s="87"/>
      <c r="G142" s="87"/>
    </row>
    <row r="143" ht="13.5" hidden="1" customHeight="1">
      <c r="A143" s="92" t="s">
        <v>120</v>
      </c>
      <c r="B143" s="2"/>
      <c r="C143" s="3"/>
      <c r="D143" s="93">
        <f>ROUND(SUM(D142),2)</f>
        <v>0</v>
      </c>
      <c r="E143" s="87"/>
      <c r="F143" s="87"/>
      <c r="G143" s="87"/>
    </row>
    <row r="144" ht="13.5" hidden="1" customHeight="1">
      <c r="A144" s="87"/>
      <c r="B144" s="87"/>
      <c r="C144" s="87"/>
      <c r="D144" s="87"/>
      <c r="E144" s="87"/>
      <c r="F144" s="87"/>
      <c r="G144" s="87"/>
    </row>
    <row r="145" ht="13.5" hidden="1" customHeight="1">
      <c r="A145" s="87"/>
      <c r="B145" s="87"/>
      <c r="C145" s="87"/>
      <c r="D145" s="87"/>
      <c r="E145" s="87"/>
      <c r="F145" s="87"/>
      <c r="G145" s="87"/>
    </row>
    <row r="146" ht="13.5" hidden="1" customHeight="1">
      <c r="A146" s="139" t="s">
        <v>124</v>
      </c>
      <c r="B146" s="83"/>
      <c r="C146" s="83"/>
      <c r="D146" s="83"/>
      <c r="E146" s="84"/>
      <c r="F146" s="87"/>
      <c r="G146" s="87"/>
    </row>
    <row r="147" ht="33.75" hidden="1" customHeight="1">
      <c r="A147" s="85" t="s">
        <v>114</v>
      </c>
      <c r="B147" s="95" t="s">
        <v>115</v>
      </c>
      <c r="C147" s="86" t="s">
        <v>116</v>
      </c>
      <c r="D147" s="95" t="s">
        <v>122</v>
      </c>
      <c r="E147" s="87"/>
      <c r="F147" s="87"/>
      <c r="G147" s="87"/>
    </row>
    <row r="148" ht="13.5" hidden="1" customHeight="1">
      <c r="A148" s="88" t="s">
        <v>118</v>
      </c>
      <c r="B148" s="89" t="s">
        <v>119</v>
      </c>
      <c r="C148" s="96">
        <f>C125</f>
        <v>0</v>
      </c>
      <c r="D148" s="97">
        <f>1/B20*C148</f>
        <v>0</v>
      </c>
      <c r="E148" s="87"/>
      <c r="F148" s="87"/>
      <c r="G148" s="87"/>
    </row>
    <row r="149" ht="13.5" hidden="1" customHeight="1">
      <c r="A149" s="92" t="s">
        <v>120</v>
      </c>
      <c r="B149" s="2"/>
      <c r="C149" s="3"/>
      <c r="D149" s="98">
        <f>ROUND(SUM(D148),2)</f>
        <v>0</v>
      </c>
      <c r="E149" s="87"/>
      <c r="F149" s="87"/>
      <c r="G149" s="87"/>
    </row>
    <row r="150" ht="13.5" hidden="1" customHeight="1">
      <c r="A150" s="87"/>
      <c r="B150" s="87"/>
      <c r="C150" s="87"/>
      <c r="D150" s="87"/>
      <c r="E150" s="87"/>
      <c r="F150" s="87"/>
      <c r="G150" s="87"/>
    </row>
    <row r="151" ht="13.5" hidden="1" customHeight="1">
      <c r="A151" s="87"/>
      <c r="B151" s="87"/>
      <c r="C151" s="87"/>
      <c r="D151" s="87"/>
      <c r="E151" s="87"/>
      <c r="F151" s="87"/>
      <c r="G151" s="87"/>
    </row>
    <row r="152" ht="13.5" hidden="1" customHeight="1">
      <c r="A152" s="139" t="s">
        <v>125</v>
      </c>
      <c r="B152" s="83"/>
      <c r="C152" s="83"/>
      <c r="D152" s="83"/>
      <c r="E152" s="84"/>
      <c r="F152" s="87"/>
      <c r="G152" s="87"/>
    </row>
    <row r="153" ht="36.0" hidden="1" customHeight="1">
      <c r="A153" s="85" t="s">
        <v>114</v>
      </c>
      <c r="B153" s="86" t="s">
        <v>126</v>
      </c>
      <c r="C153" s="86" t="s">
        <v>116</v>
      </c>
      <c r="D153" s="86" t="s">
        <v>122</v>
      </c>
      <c r="E153" s="87"/>
      <c r="F153" s="87"/>
      <c r="G153" s="87"/>
    </row>
    <row r="154" ht="13.5" hidden="1" customHeight="1">
      <c r="A154" s="88" t="s">
        <v>118</v>
      </c>
      <c r="B154" s="89" t="s">
        <v>119</v>
      </c>
      <c r="C154" s="90">
        <f>C125</f>
        <v>0</v>
      </c>
      <c r="D154" s="91">
        <f>1/B21*C154</f>
        <v>0</v>
      </c>
      <c r="E154" s="87"/>
      <c r="F154" s="87"/>
      <c r="G154" s="87"/>
    </row>
    <row r="155" ht="13.5" hidden="1" customHeight="1">
      <c r="A155" s="92" t="s">
        <v>120</v>
      </c>
      <c r="B155" s="2"/>
      <c r="C155" s="3"/>
      <c r="D155" s="93">
        <f>ROUND(SUM(D154),2)</f>
        <v>0</v>
      </c>
      <c r="E155" s="87"/>
      <c r="F155" s="87"/>
      <c r="G155" s="87"/>
    </row>
    <row r="156" ht="13.5" hidden="1" customHeight="1">
      <c r="A156" s="99"/>
      <c r="B156" s="99"/>
      <c r="C156" s="99"/>
      <c r="D156" s="100"/>
      <c r="E156" s="87"/>
      <c r="F156" s="87"/>
      <c r="G156" s="87"/>
    </row>
    <row r="157" ht="13.5" hidden="1" customHeight="1">
      <c r="A157" s="99"/>
      <c r="B157" s="99"/>
      <c r="C157" s="99"/>
      <c r="D157" s="100"/>
      <c r="E157" s="87"/>
      <c r="F157" s="87"/>
      <c r="G157" s="87"/>
    </row>
    <row r="158" ht="13.5" hidden="1" customHeight="1">
      <c r="A158" s="139" t="s">
        <v>127</v>
      </c>
      <c r="B158" s="83"/>
      <c r="C158" s="83"/>
      <c r="D158" s="84"/>
      <c r="E158" s="87"/>
      <c r="F158" s="87"/>
      <c r="G158" s="87"/>
    </row>
    <row r="159" ht="32.25" hidden="1" customHeight="1">
      <c r="A159" s="85" t="s">
        <v>114</v>
      </c>
      <c r="B159" s="86" t="s">
        <v>126</v>
      </c>
      <c r="C159" s="86" t="s">
        <v>116</v>
      </c>
      <c r="D159" s="86" t="s">
        <v>122</v>
      </c>
      <c r="E159" s="87"/>
      <c r="F159" s="87"/>
      <c r="G159" s="87"/>
    </row>
    <row r="160" ht="13.5" hidden="1" customHeight="1">
      <c r="A160" s="88" t="s">
        <v>118</v>
      </c>
      <c r="B160" s="89" t="s">
        <v>119</v>
      </c>
      <c r="C160" s="90">
        <f>C125</f>
        <v>0</v>
      </c>
      <c r="D160" s="91">
        <f>1/B22*C160</f>
        <v>0</v>
      </c>
      <c r="E160" s="87"/>
      <c r="F160" s="87"/>
      <c r="G160" s="87"/>
    </row>
    <row r="161" ht="13.5" hidden="1" customHeight="1">
      <c r="A161" s="92" t="s">
        <v>120</v>
      </c>
      <c r="B161" s="2"/>
      <c r="C161" s="3"/>
      <c r="D161" s="93">
        <f>ROUND(SUM(D160),2)</f>
        <v>0</v>
      </c>
      <c r="E161" s="87"/>
      <c r="F161" s="87"/>
      <c r="G161" s="87"/>
    </row>
    <row r="162" ht="13.5" hidden="1" customHeight="1">
      <c r="A162" s="99"/>
      <c r="B162" s="99"/>
      <c r="C162" s="99"/>
      <c r="D162" s="100"/>
      <c r="E162" s="87"/>
      <c r="F162" s="87"/>
      <c r="G162" s="87"/>
    </row>
    <row r="163" ht="13.5" hidden="1" customHeight="1">
      <c r="A163" s="99"/>
      <c r="B163" s="99"/>
      <c r="C163" s="99"/>
      <c r="D163" s="100"/>
      <c r="E163" s="87"/>
      <c r="F163" s="87"/>
      <c r="G163" s="87"/>
    </row>
    <row r="164" ht="13.5" hidden="1" customHeight="1">
      <c r="A164" s="139" t="s">
        <v>128</v>
      </c>
      <c r="B164" s="83"/>
      <c r="C164" s="83"/>
      <c r="D164" s="84"/>
      <c r="E164" s="87"/>
      <c r="F164" s="87"/>
      <c r="G164" s="87"/>
    </row>
    <row r="165" ht="36.0" hidden="1" customHeight="1">
      <c r="A165" s="85" t="s">
        <v>114</v>
      </c>
      <c r="B165" s="86" t="s">
        <v>126</v>
      </c>
      <c r="C165" s="86" t="s">
        <v>116</v>
      </c>
      <c r="D165" s="86" t="s">
        <v>122</v>
      </c>
      <c r="E165" s="87"/>
      <c r="F165" s="87"/>
      <c r="G165" s="87"/>
    </row>
    <row r="166" ht="13.5" hidden="1" customHeight="1">
      <c r="A166" s="88" t="s">
        <v>118</v>
      </c>
      <c r="B166" s="89" t="s">
        <v>119</v>
      </c>
      <c r="C166" s="90">
        <f>C125</f>
        <v>0</v>
      </c>
      <c r="D166" s="91">
        <f>1/B23*C166</f>
        <v>0</v>
      </c>
      <c r="E166" s="87"/>
      <c r="F166" s="87"/>
      <c r="G166" s="87"/>
    </row>
    <row r="167" ht="13.5" hidden="1" customHeight="1">
      <c r="A167" s="92" t="s">
        <v>120</v>
      </c>
      <c r="B167" s="2"/>
      <c r="C167" s="3"/>
      <c r="D167" s="93">
        <f>ROUND(SUM(D166),2)</f>
        <v>0</v>
      </c>
      <c r="E167" s="87"/>
      <c r="F167" s="87"/>
      <c r="G167" s="87"/>
    </row>
    <row r="168" ht="13.5" hidden="1" customHeight="1">
      <c r="A168" s="87"/>
      <c r="B168" s="87"/>
      <c r="C168" s="87"/>
      <c r="D168" s="87"/>
      <c r="E168" s="87"/>
      <c r="F168" s="87"/>
      <c r="G168" s="87"/>
    </row>
    <row r="169" ht="13.5" hidden="1" customHeight="1">
      <c r="A169" s="87"/>
      <c r="B169" s="87"/>
      <c r="C169" s="87"/>
      <c r="D169" s="87"/>
      <c r="E169" s="87"/>
      <c r="F169" s="87"/>
      <c r="G169" s="87"/>
    </row>
    <row r="170" ht="13.5" hidden="1" customHeight="1">
      <c r="A170" s="139" t="s">
        <v>129</v>
      </c>
      <c r="B170" s="83"/>
      <c r="C170" s="83"/>
      <c r="D170" s="83"/>
      <c r="E170" s="84"/>
      <c r="F170" s="87"/>
      <c r="G170" s="87"/>
    </row>
    <row r="171" ht="36.0" hidden="1" customHeight="1">
      <c r="A171" s="85" t="s">
        <v>114</v>
      </c>
      <c r="B171" s="86" t="s">
        <v>126</v>
      </c>
      <c r="C171" s="86" t="s">
        <v>130</v>
      </c>
      <c r="D171" s="86" t="s">
        <v>131</v>
      </c>
      <c r="E171" s="86" t="s">
        <v>132</v>
      </c>
      <c r="F171" s="86" t="s">
        <v>133</v>
      </c>
      <c r="G171" s="86" t="s">
        <v>134</v>
      </c>
    </row>
    <row r="172" ht="13.5" hidden="1" customHeight="1">
      <c r="A172" s="88" t="s">
        <v>118</v>
      </c>
      <c r="B172" s="89" t="s">
        <v>119</v>
      </c>
      <c r="C172" s="101">
        <v>16.0</v>
      </c>
      <c r="D172" s="102" t="s">
        <v>135</v>
      </c>
      <c r="E172" s="103">
        <f>1/B24*C172*(1/188.76)</f>
        <v>0.0003767276495</v>
      </c>
      <c r="F172" s="104">
        <f>C125</f>
        <v>0</v>
      </c>
      <c r="G172" s="91">
        <f>E172*F172</f>
        <v>0</v>
      </c>
    </row>
    <row r="173" ht="13.5" hidden="1" customHeight="1">
      <c r="A173" s="105"/>
      <c r="B173" s="105"/>
      <c r="C173" s="105"/>
      <c r="D173" s="105"/>
      <c r="E173" s="105"/>
      <c r="F173" s="106" t="s">
        <v>120</v>
      </c>
      <c r="G173" s="93">
        <f>SUM(G172)</f>
        <v>0</v>
      </c>
    </row>
    <row r="174" ht="13.5" hidden="1" customHeight="1">
      <c r="A174" s="87"/>
      <c r="B174" s="87"/>
      <c r="C174" s="87"/>
      <c r="D174" s="87"/>
      <c r="E174" s="87"/>
      <c r="F174" s="87"/>
      <c r="G174" s="87"/>
    </row>
    <row r="175" ht="13.5" hidden="1" customHeight="1">
      <c r="A175" s="87"/>
      <c r="B175" s="87"/>
      <c r="C175" s="87"/>
      <c r="D175" s="87"/>
      <c r="E175" s="87"/>
      <c r="F175" s="87"/>
      <c r="G175" s="87"/>
    </row>
    <row r="176" ht="13.5" hidden="1" customHeight="1">
      <c r="A176" s="139" t="s">
        <v>136</v>
      </c>
      <c r="B176" s="83"/>
      <c r="C176" s="83"/>
      <c r="D176" s="83"/>
      <c r="E176" s="84"/>
      <c r="F176" s="140"/>
      <c r="G176" s="141"/>
    </row>
    <row r="177" ht="39.75" hidden="1" customHeight="1">
      <c r="A177" s="85" t="s">
        <v>114</v>
      </c>
      <c r="B177" s="86" t="s">
        <v>137</v>
      </c>
      <c r="C177" s="86" t="s">
        <v>138</v>
      </c>
      <c r="D177" s="86" t="s">
        <v>139</v>
      </c>
      <c r="E177" s="86" t="s">
        <v>140</v>
      </c>
      <c r="F177" s="86" t="s">
        <v>133</v>
      </c>
      <c r="G177" s="86" t="s">
        <v>134</v>
      </c>
    </row>
    <row r="178" ht="13.5" hidden="1" customHeight="1">
      <c r="A178" s="88" t="s">
        <v>118</v>
      </c>
      <c r="B178" s="89" t="s">
        <v>119</v>
      </c>
      <c r="C178" s="101">
        <v>16.0</v>
      </c>
      <c r="D178" s="102" t="s">
        <v>135</v>
      </c>
      <c r="E178" s="103">
        <f>1/B25*C178*(1/188.76)</f>
        <v>0.0008693714987</v>
      </c>
      <c r="F178" s="104">
        <f>C125</f>
        <v>0</v>
      </c>
      <c r="G178" s="91">
        <f>E178*F178</f>
        <v>0</v>
      </c>
    </row>
    <row r="179" ht="13.5" hidden="1" customHeight="1">
      <c r="A179" s="105"/>
      <c r="B179" s="105"/>
      <c r="C179" s="105"/>
      <c r="D179" s="105"/>
      <c r="E179" s="105"/>
      <c r="F179" s="106" t="s">
        <v>120</v>
      </c>
      <c r="G179" s="93">
        <f>SUM(G178)</f>
        <v>0</v>
      </c>
    </row>
    <row r="180" ht="12.75" customHeight="1"/>
    <row r="181" ht="12.75" customHeight="1"/>
    <row r="182" ht="12.75" customHeight="1"/>
    <row r="183" ht="28.5" hidden="1" customHeight="1">
      <c r="A183" s="107" t="s">
        <v>141</v>
      </c>
      <c r="B183" s="108" t="s">
        <v>142</v>
      </c>
      <c r="C183" s="108" t="s">
        <v>143</v>
      </c>
      <c r="D183" s="108" t="s">
        <v>144</v>
      </c>
    </row>
    <row r="184" ht="13.5" hidden="1" customHeight="1">
      <c r="A184" s="109" t="s">
        <v>145</v>
      </c>
      <c r="B184" s="110">
        <f>D131</f>
        <v>0</v>
      </c>
      <c r="C184" s="110" t="str">
        <f>'Produtividade Região do Planalto'!$B$18</f>
        <v>#REF!</v>
      </c>
      <c r="D184" s="111" t="str">
        <f t="shared" ref="D184:D192" si="15">B184*C184</f>
        <v>#REF!</v>
      </c>
    </row>
    <row r="185" ht="13.5" hidden="1" customHeight="1">
      <c r="A185" s="109" t="s">
        <v>146</v>
      </c>
      <c r="B185" s="110">
        <f>D137</f>
        <v>0</v>
      </c>
      <c r="C185" s="110" t="str">
        <f>'Produtividade Região do Planalto'!$C$18</f>
        <v>#REF!</v>
      </c>
      <c r="D185" s="111" t="str">
        <f t="shared" si="15"/>
        <v>#REF!</v>
      </c>
    </row>
    <row r="186" ht="13.5" hidden="1" customHeight="1">
      <c r="A186" s="109" t="s">
        <v>147</v>
      </c>
      <c r="B186" s="110">
        <f>D143</f>
        <v>0</v>
      </c>
      <c r="C186" s="110" t="str">
        <f>'Produtividade Região do Planalto'!$D$18</f>
        <v>#REF!</v>
      </c>
      <c r="D186" s="111" t="str">
        <f t="shared" si="15"/>
        <v>#REF!</v>
      </c>
    </row>
    <row r="187" ht="13.5" hidden="1" customHeight="1">
      <c r="A187" s="109" t="s">
        <v>148</v>
      </c>
      <c r="B187" s="110">
        <f>D149</f>
        <v>0</v>
      </c>
      <c r="C187" s="110" t="str">
        <f>'Produtividade Região do Planalto'!$E$18</f>
        <v>#REF!</v>
      </c>
      <c r="D187" s="111" t="str">
        <f t="shared" si="15"/>
        <v>#REF!</v>
      </c>
    </row>
    <row r="188" ht="13.5" hidden="1" customHeight="1">
      <c r="A188" s="109" t="s">
        <v>149</v>
      </c>
      <c r="B188" s="110">
        <f>D155</f>
        <v>0</v>
      </c>
      <c r="C188" s="110" t="str">
        <f>'Produtividade Região do Planalto'!$G$18</f>
        <v>#REF!</v>
      </c>
      <c r="D188" s="111" t="str">
        <f t="shared" si="15"/>
        <v>#REF!</v>
      </c>
    </row>
    <row r="189" ht="13.5" hidden="1" customHeight="1">
      <c r="A189" s="109" t="s">
        <v>150</v>
      </c>
      <c r="B189" s="110">
        <f>D161</f>
        <v>0</v>
      </c>
      <c r="C189" s="110" t="str">
        <f>'Produtividade Região do Planalto'!$H$18</f>
        <v>#REF!</v>
      </c>
      <c r="D189" s="111" t="str">
        <f t="shared" si="15"/>
        <v>#REF!</v>
      </c>
    </row>
    <row r="190" ht="13.5" hidden="1" customHeight="1">
      <c r="A190" s="109" t="s">
        <v>151</v>
      </c>
      <c r="B190" s="110">
        <f>D167</f>
        <v>0</v>
      </c>
      <c r="C190" s="142" t="str">
        <f>'Produtividade Região do Planalto'!$I$18</f>
        <v>#REF!</v>
      </c>
      <c r="D190" s="111" t="str">
        <f t="shared" si="15"/>
        <v>#REF!</v>
      </c>
    </row>
    <row r="191" ht="13.5" hidden="1" customHeight="1">
      <c r="A191" s="109" t="s">
        <v>152</v>
      </c>
      <c r="B191" s="110">
        <f>G173</f>
        <v>0</v>
      </c>
      <c r="C191" s="110" t="str">
        <f>'Produtividade Região do Planalto'!$J$18</f>
        <v>#REF!</v>
      </c>
      <c r="D191" s="111" t="str">
        <f t="shared" si="15"/>
        <v>#REF!</v>
      </c>
    </row>
    <row r="192" ht="13.5" hidden="1" customHeight="1">
      <c r="A192" s="109" t="s">
        <v>153</v>
      </c>
      <c r="B192" s="110">
        <f>G178</f>
        <v>0</v>
      </c>
      <c r="C192" s="110" t="str">
        <f>'Produtividade Região do Planalto'!$K$18</f>
        <v>#REF!</v>
      </c>
      <c r="D192" s="111" t="str">
        <f t="shared" si="15"/>
        <v>#REF!</v>
      </c>
    </row>
    <row r="193" ht="13.5" hidden="1" customHeight="1">
      <c r="A193" s="112" t="s">
        <v>154</v>
      </c>
      <c r="B193" s="2"/>
      <c r="C193" s="3"/>
      <c r="D193" s="113" t="str">
        <f>ROUND(SUM(D184:D192),2)</f>
        <v>#REF!</v>
      </c>
    </row>
    <row r="194" ht="13.5" hidden="1" customHeight="1">
      <c r="A194" s="114" t="s">
        <v>155</v>
      </c>
      <c r="B194" s="2"/>
      <c r="C194" s="3"/>
      <c r="D194" s="115" t="str">
        <f>D193*12</f>
        <v>#REF!</v>
      </c>
    </row>
    <row r="195" ht="13.5" hidden="1" customHeight="1">
      <c r="A195" s="15"/>
      <c r="B195" s="15"/>
      <c r="C195" s="15"/>
      <c r="D195" s="15"/>
    </row>
    <row r="196" ht="13.5" hidden="1" customHeight="1">
      <c r="A196" s="73" t="s">
        <v>156</v>
      </c>
      <c r="B196" s="2"/>
      <c r="C196" s="3"/>
      <c r="D196" s="116" t="str">
        <f>D193/C125</f>
        <v>#REF!</v>
      </c>
    </row>
    <row r="197" ht="13.5" hidden="1" customHeight="1">
      <c r="A197" s="15"/>
      <c r="B197" s="15"/>
      <c r="C197" s="15"/>
      <c r="D197" s="15"/>
    </row>
    <row r="198" ht="13.5" hidden="1" customHeight="1">
      <c r="A198" s="117" t="s">
        <v>157</v>
      </c>
      <c r="B198" s="2"/>
      <c r="C198" s="3"/>
      <c r="D198" s="118">
        <v>1.0</v>
      </c>
    </row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</sheetData>
  <mergeCells count="53">
    <mergeCell ref="A140:E140"/>
    <mergeCell ref="A143:C143"/>
    <mergeCell ref="A146:E146"/>
    <mergeCell ref="A149:C149"/>
    <mergeCell ref="A152:E152"/>
    <mergeCell ref="A155:C155"/>
    <mergeCell ref="A158:D158"/>
    <mergeCell ref="A161:C161"/>
    <mergeCell ref="A164:D164"/>
    <mergeCell ref="A167:C167"/>
    <mergeCell ref="A170:E170"/>
    <mergeCell ref="A176:E176"/>
    <mergeCell ref="A193:C193"/>
    <mergeCell ref="A194:C194"/>
    <mergeCell ref="A1:E1"/>
    <mergeCell ref="A2:E2"/>
    <mergeCell ref="A5:E5"/>
    <mergeCell ref="A6:B6"/>
    <mergeCell ref="C6:E6"/>
    <mergeCell ref="A7:B7"/>
    <mergeCell ref="C7:E7"/>
    <mergeCell ref="C12:E12"/>
    <mergeCell ref="C13:E13"/>
    <mergeCell ref="A8:B8"/>
    <mergeCell ref="C8:E8"/>
    <mergeCell ref="A9:B9"/>
    <mergeCell ref="C9:E9"/>
    <mergeCell ref="A10:B10"/>
    <mergeCell ref="C10:E10"/>
    <mergeCell ref="C11:E11"/>
    <mergeCell ref="A11:B11"/>
    <mergeCell ref="A12:B12"/>
    <mergeCell ref="A13:B13"/>
    <mergeCell ref="A41:C41"/>
    <mergeCell ref="A79:C79"/>
    <mergeCell ref="A96:C96"/>
    <mergeCell ref="A104:C104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8:E128"/>
    <mergeCell ref="A131:C131"/>
    <mergeCell ref="A134:E134"/>
    <mergeCell ref="A137:C137"/>
    <mergeCell ref="A196:C196"/>
    <mergeCell ref="A198:C198"/>
  </mergeCells>
  <printOptions/>
  <pageMargins bottom="0.75" footer="0.0" header="0.0" left="0.25" right="0.25" top="0.75"/>
  <pageSetup fitToHeight="0" paperSize="9" orientation="landscape"/>
  <headerFooter>
    <oddHeader>&amp;C&amp;A</oddHeader>
    <oddFooter>&amp;CPágina &amp;P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2.14"/>
    <col customWidth="1" min="2" max="2" width="26.57"/>
    <col customWidth="1" min="3" max="3" width="29.0"/>
    <col customWidth="1" min="4" max="4" width="17.14"/>
    <col customWidth="1" min="5" max="5" width="8.29"/>
    <col customWidth="1" min="6" max="7" width="11.71"/>
    <col customWidth="1" min="8" max="26" width="8.71"/>
  </cols>
  <sheetData>
    <row r="1">
      <c r="A1" s="1" t="s">
        <v>0</v>
      </c>
      <c r="B1" s="2"/>
      <c r="C1" s="2"/>
      <c r="D1" s="2"/>
      <c r="E1" s="3"/>
    </row>
    <row r="2">
      <c r="A2" s="4" t="s">
        <v>1</v>
      </c>
      <c r="B2" s="2"/>
      <c r="C2" s="2"/>
      <c r="D2" s="2"/>
      <c r="E2" s="3"/>
    </row>
    <row r="3" ht="12.75" customHeight="1"/>
    <row r="4" ht="12.75" customHeight="1"/>
    <row r="5" ht="13.5" customHeight="1">
      <c r="A5" s="5" t="s">
        <v>2</v>
      </c>
      <c r="B5" s="2"/>
      <c r="C5" s="2"/>
      <c r="D5" s="2"/>
      <c r="E5" s="3"/>
    </row>
    <row r="6" ht="13.5" customHeight="1">
      <c r="A6" s="6" t="s">
        <v>3</v>
      </c>
      <c r="B6" s="3"/>
      <c r="C6" s="7" t="s">
        <v>4</v>
      </c>
      <c r="D6" s="2"/>
      <c r="E6" s="3"/>
    </row>
    <row r="7" ht="13.5" customHeight="1">
      <c r="A7" s="8" t="s">
        <v>5</v>
      </c>
      <c r="B7" s="3"/>
      <c r="C7" s="9">
        <v>22.0</v>
      </c>
      <c r="D7" s="2"/>
      <c r="E7" s="3"/>
    </row>
    <row r="8" ht="13.5" customHeight="1">
      <c r="A8" s="6" t="s">
        <v>6</v>
      </c>
      <c r="B8" s="3"/>
      <c r="C8" s="7" t="s">
        <v>7</v>
      </c>
      <c r="D8" s="2"/>
      <c r="E8" s="3"/>
    </row>
    <row r="9" ht="13.5" customHeight="1">
      <c r="A9" s="8" t="s">
        <v>8</v>
      </c>
      <c r="B9" s="3"/>
      <c r="C9" s="119"/>
      <c r="D9" s="2"/>
      <c r="E9" s="3"/>
    </row>
    <row r="10" ht="15.75" customHeight="1">
      <c r="A10" s="6" t="s">
        <v>9</v>
      </c>
      <c r="B10" s="3"/>
      <c r="C10" s="7" t="s">
        <v>10</v>
      </c>
      <c r="D10" s="2"/>
      <c r="E10" s="3"/>
    </row>
    <row r="11" ht="13.5" customHeight="1">
      <c r="A11" s="8" t="s">
        <v>11</v>
      </c>
      <c r="B11" s="3"/>
      <c r="C11" s="11" t="s">
        <v>295</v>
      </c>
      <c r="D11" s="2"/>
      <c r="E11" s="3"/>
    </row>
    <row r="12" ht="14.25" customHeight="1">
      <c r="A12" s="6" t="s">
        <v>13</v>
      </c>
      <c r="B12" s="3"/>
      <c r="C12" s="12">
        <v>1.0</v>
      </c>
      <c r="D12" s="2"/>
      <c r="E12" s="3"/>
    </row>
    <row r="13" ht="13.5" customHeight="1">
      <c r="A13" s="8" t="s">
        <v>14</v>
      </c>
      <c r="B13" s="3"/>
      <c r="C13" s="13">
        <v>44197.0</v>
      </c>
      <c r="D13" s="2"/>
      <c r="E13" s="3"/>
    </row>
    <row r="14" ht="13.5" customHeight="1">
      <c r="A14" s="14"/>
      <c r="B14" s="14"/>
      <c r="C14" s="14"/>
      <c r="D14" s="14"/>
      <c r="E14" s="14"/>
    </row>
    <row r="15" ht="13.5" customHeight="1">
      <c r="A15" s="15"/>
      <c r="B15" s="15"/>
      <c r="C15" s="15"/>
      <c r="D15" s="15"/>
      <c r="E15" s="15"/>
    </row>
    <row r="16" ht="13.5" hidden="1" customHeight="1">
      <c r="A16" s="16" t="s">
        <v>15</v>
      </c>
      <c r="B16" s="17" t="s">
        <v>16</v>
      </c>
      <c r="C16" s="15"/>
      <c r="D16" s="15"/>
      <c r="E16" s="15"/>
    </row>
    <row r="17" ht="13.5" hidden="1" customHeight="1">
      <c r="A17" s="18" t="s">
        <v>17</v>
      </c>
      <c r="B17" s="19">
        <v>600.0</v>
      </c>
      <c r="C17" s="15"/>
      <c r="D17" s="15"/>
      <c r="E17" s="15"/>
    </row>
    <row r="18" ht="13.5" hidden="1" customHeight="1">
      <c r="A18" s="20" t="s">
        <v>18</v>
      </c>
      <c r="B18" s="21">
        <v>1125.0</v>
      </c>
      <c r="C18" s="15"/>
      <c r="D18" s="15"/>
      <c r="E18" s="15"/>
    </row>
    <row r="19" ht="13.5" hidden="1" customHeight="1">
      <c r="A19" s="20" t="s">
        <v>19</v>
      </c>
      <c r="B19" s="19">
        <v>750.0</v>
      </c>
      <c r="C19" s="15"/>
      <c r="D19" s="15"/>
      <c r="E19" s="15"/>
    </row>
    <row r="20" ht="13.5" hidden="1" customHeight="1">
      <c r="A20" s="20" t="s">
        <v>20</v>
      </c>
      <c r="B20" s="19">
        <v>150.0</v>
      </c>
      <c r="C20" s="15"/>
      <c r="D20" s="15"/>
      <c r="E20" s="15"/>
    </row>
    <row r="21" ht="13.5" hidden="1" customHeight="1">
      <c r="A21" s="20" t="s">
        <v>21</v>
      </c>
      <c r="B21" s="21">
        <v>1350.0</v>
      </c>
      <c r="C21" s="15"/>
      <c r="D21" s="15"/>
      <c r="E21" s="15"/>
    </row>
    <row r="22" ht="14.25" hidden="1" customHeight="1">
      <c r="A22" s="20" t="s">
        <v>22</v>
      </c>
      <c r="B22" s="21">
        <v>4500.0</v>
      </c>
      <c r="C22" s="15"/>
      <c r="D22" s="15"/>
      <c r="E22" s="15"/>
    </row>
    <row r="23" ht="13.5" hidden="1" customHeight="1">
      <c r="A23" s="20" t="s">
        <v>23</v>
      </c>
      <c r="B23" s="21">
        <v>75000.0</v>
      </c>
      <c r="C23" s="15"/>
      <c r="D23" s="15"/>
      <c r="E23" s="15"/>
    </row>
    <row r="24" ht="13.5" hidden="1" customHeight="1">
      <c r="A24" s="20" t="s">
        <v>24</v>
      </c>
      <c r="B24" s="19">
        <v>225.0</v>
      </c>
      <c r="C24" s="15"/>
      <c r="D24" s="15"/>
      <c r="E24" s="15"/>
    </row>
    <row r="25" ht="13.5" hidden="1" customHeight="1">
      <c r="A25" s="20" t="s">
        <v>25</v>
      </c>
      <c r="B25" s="22">
        <v>97.5</v>
      </c>
      <c r="C25" s="15"/>
      <c r="D25" s="15"/>
      <c r="E25" s="15"/>
    </row>
    <row r="26" ht="13.5" hidden="1" customHeight="1">
      <c r="A26" s="184" t="s">
        <v>26</v>
      </c>
      <c r="B26" s="185">
        <v>337.5</v>
      </c>
      <c r="C26" s="15"/>
      <c r="D26" s="15"/>
      <c r="E26" s="15"/>
    </row>
    <row r="27" ht="12.75" customHeight="1"/>
    <row r="28" ht="13.5" customHeight="1"/>
    <row r="29" ht="30.75" customHeight="1">
      <c r="A29" s="23" t="s">
        <v>27</v>
      </c>
      <c r="B29" s="24" t="s">
        <v>28</v>
      </c>
      <c r="C29" s="24" t="s">
        <v>29</v>
      </c>
    </row>
    <row r="30" ht="13.5" customHeight="1">
      <c r="A30" s="25" t="s">
        <v>30</v>
      </c>
      <c r="B30" s="25"/>
      <c r="C30" s="25"/>
    </row>
    <row r="31" ht="13.5" customHeight="1">
      <c r="A31" s="26" t="s">
        <v>31</v>
      </c>
      <c r="B31" s="27" t="s">
        <v>32</v>
      </c>
      <c r="C31" s="27" t="s">
        <v>33</v>
      </c>
    </row>
    <row r="32" ht="13.5" customHeight="1">
      <c r="A32" s="28" t="s">
        <v>34</v>
      </c>
      <c r="B32" s="29"/>
      <c r="C32" s="30" t="str">
        <f>C9</f>
        <v/>
      </c>
    </row>
    <row r="33" ht="13.5" customHeight="1">
      <c r="A33" s="28" t="s">
        <v>35</v>
      </c>
      <c r="B33" s="31"/>
      <c r="C33" s="32"/>
    </row>
    <row r="34" ht="13.5" customHeight="1">
      <c r="A34" s="28" t="s">
        <v>36</v>
      </c>
      <c r="B34" s="33">
        <v>0.2</v>
      </c>
      <c r="C34" s="30">
        <f>C32*B34</f>
        <v>0</v>
      </c>
    </row>
    <row r="35" ht="13.5" customHeight="1">
      <c r="A35" s="28" t="s">
        <v>37</v>
      </c>
      <c r="B35" s="34"/>
      <c r="C35" s="30"/>
    </row>
    <row r="36" ht="13.5" customHeight="1">
      <c r="A36" s="28" t="s">
        <v>38</v>
      </c>
      <c r="B36" s="34"/>
      <c r="C36" s="30"/>
    </row>
    <row r="37" ht="13.5" customHeight="1">
      <c r="A37" s="28" t="s">
        <v>39</v>
      </c>
      <c r="B37" s="34"/>
      <c r="C37" s="30"/>
    </row>
    <row r="38" ht="13.5" customHeight="1">
      <c r="A38" s="28" t="s">
        <v>40</v>
      </c>
      <c r="B38" s="35"/>
      <c r="C38" s="30"/>
    </row>
    <row r="39" ht="13.5" customHeight="1">
      <c r="A39" s="36" t="s">
        <v>41</v>
      </c>
      <c r="B39" s="37"/>
      <c r="C39" s="38">
        <f>SUM(C32:C38)</f>
        <v>0</v>
      </c>
    </row>
    <row r="40" ht="13.5" customHeight="1">
      <c r="A40" s="39"/>
      <c r="B40" s="40"/>
      <c r="C40" s="41"/>
    </row>
    <row r="41" ht="13.5" customHeight="1">
      <c r="A41" s="42" t="s">
        <v>42</v>
      </c>
      <c r="B41" s="2"/>
      <c r="C41" s="3"/>
    </row>
    <row r="42" ht="13.5" customHeight="1">
      <c r="A42" s="43" t="s">
        <v>43</v>
      </c>
      <c r="B42" s="44" t="s">
        <v>32</v>
      </c>
      <c r="C42" s="44" t="s">
        <v>33</v>
      </c>
    </row>
    <row r="43" ht="13.5" customHeight="1">
      <c r="A43" s="28" t="s">
        <v>44</v>
      </c>
      <c r="B43" s="45">
        <v>0.0833</v>
      </c>
      <c r="C43" s="46">
        <f t="shared" ref="C43:C44" si="1">$B43*C$39</f>
        <v>0</v>
      </c>
    </row>
    <row r="44" ht="13.5" customHeight="1">
      <c r="A44" s="28" t="s">
        <v>296</v>
      </c>
      <c r="B44" s="45">
        <v>0.1111</v>
      </c>
      <c r="C44" s="46">
        <f t="shared" si="1"/>
        <v>0</v>
      </c>
    </row>
    <row r="45" ht="13.5" customHeight="1">
      <c r="A45" s="36" t="s">
        <v>46</v>
      </c>
      <c r="B45" s="47">
        <f t="shared" ref="B45:C45" si="2">SUM(B43:B44)</f>
        <v>0.1944</v>
      </c>
      <c r="C45" s="38">
        <f t="shared" si="2"/>
        <v>0</v>
      </c>
    </row>
    <row r="46">
      <c r="A46" s="43" t="s">
        <v>297</v>
      </c>
      <c r="B46" s="44" t="s">
        <v>32</v>
      </c>
      <c r="C46" s="44" t="s">
        <v>33</v>
      </c>
    </row>
    <row r="47" ht="13.5" customHeight="1">
      <c r="A47" s="28" t="s">
        <v>48</v>
      </c>
      <c r="B47" s="45">
        <v>0.2</v>
      </c>
      <c r="C47" s="46">
        <f>B47*(C45+C39)</f>
        <v>0</v>
      </c>
    </row>
    <row r="48" ht="13.5" customHeight="1">
      <c r="A48" s="28" t="s">
        <v>49</v>
      </c>
      <c r="B48" s="45">
        <v>0.025</v>
      </c>
      <c r="C48" s="46">
        <f t="shared" ref="C48:C54" si="3">$B48*(C$39+C$45)</f>
        <v>0</v>
      </c>
    </row>
    <row r="49" ht="13.5" customHeight="1">
      <c r="A49" s="28" t="s">
        <v>298</v>
      </c>
      <c r="B49" s="45">
        <v>0.03</v>
      </c>
      <c r="C49" s="46">
        <f t="shared" si="3"/>
        <v>0</v>
      </c>
    </row>
    <row r="50" ht="13.5" customHeight="1">
      <c r="A50" s="28" t="s">
        <v>51</v>
      </c>
      <c r="B50" s="45">
        <v>0.015</v>
      </c>
      <c r="C50" s="46">
        <f t="shared" si="3"/>
        <v>0</v>
      </c>
    </row>
    <row r="51" ht="13.5" customHeight="1">
      <c r="A51" s="28" t="s">
        <v>52</v>
      </c>
      <c r="B51" s="45">
        <v>0.01</v>
      </c>
      <c r="C51" s="46">
        <f t="shared" si="3"/>
        <v>0</v>
      </c>
    </row>
    <row r="52" ht="13.5" customHeight="1">
      <c r="A52" s="28" t="s">
        <v>53</v>
      </c>
      <c r="B52" s="45">
        <v>0.006</v>
      </c>
      <c r="C52" s="46">
        <f t="shared" si="3"/>
        <v>0</v>
      </c>
    </row>
    <row r="53" ht="13.5" customHeight="1">
      <c r="A53" s="28" t="s">
        <v>54</v>
      </c>
      <c r="B53" s="45">
        <v>0.002</v>
      </c>
      <c r="C53" s="46">
        <f t="shared" si="3"/>
        <v>0</v>
      </c>
    </row>
    <row r="54" ht="15.0" customHeight="1">
      <c r="A54" s="28" t="s">
        <v>55</v>
      </c>
      <c r="B54" s="45">
        <v>0.08</v>
      </c>
      <c r="C54" s="46">
        <f t="shared" si="3"/>
        <v>0</v>
      </c>
    </row>
    <row r="55" ht="12.0" customHeight="1">
      <c r="A55" s="36" t="s">
        <v>46</v>
      </c>
      <c r="B55" s="47">
        <f t="shared" ref="B55:C55" si="4">SUM(B47:B54)</f>
        <v>0.368</v>
      </c>
      <c r="C55" s="38">
        <f t="shared" si="4"/>
        <v>0</v>
      </c>
    </row>
    <row r="56" ht="13.5" customHeight="1">
      <c r="A56" s="26" t="s">
        <v>56</v>
      </c>
      <c r="B56" s="44" t="s">
        <v>57</v>
      </c>
      <c r="C56" s="44" t="s">
        <v>33</v>
      </c>
    </row>
    <row r="57" ht="13.5" customHeight="1">
      <c r="A57" s="28" t="s">
        <v>58</v>
      </c>
      <c r="B57" s="48"/>
      <c r="C57" s="30">
        <f>(2*22*$B57)-(0.06*C32)</f>
        <v>0</v>
      </c>
    </row>
    <row r="58" ht="13.5" customHeight="1">
      <c r="A58" s="28" t="s">
        <v>59</v>
      </c>
      <c r="B58" s="48"/>
      <c r="C58" s="46" t="str">
        <f t="shared" ref="C58:C61" si="5">$B58</f>
        <v/>
      </c>
    </row>
    <row r="59" ht="13.5" customHeight="1">
      <c r="A59" s="50" t="s">
        <v>60</v>
      </c>
      <c r="B59" s="49"/>
      <c r="C59" s="46" t="str">
        <f t="shared" si="5"/>
        <v/>
      </c>
    </row>
    <row r="60" ht="14.25" customHeight="1">
      <c r="A60" s="28" t="s">
        <v>61</v>
      </c>
      <c r="B60" s="48"/>
      <c r="C60" s="46" t="str">
        <f t="shared" si="5"/>
        <v/>
      </c>
    </row>
    <row r="61" ht="13.5" customHeight="1">
      <c r="A61" s="28" t="s">
        <v>62</v>
      </c>
      <c r="B61" s="48"/>
      <c r="C61" s="46" t="str">
        <f t="shared" si="5"/>
        <v/>
      </c>
    </row>
    <row r="62" ht="13.5" customHeight="1">
      <c r="A62" s="36" t="s">
        <v>46</v>
      </c>
      <c r="B62" s="38"/>
      <c r="C62" s="38">
        <f>SUM(C57:C61)</f>
        <v>0</v>
      </c>
    </row>
    <row r="63" ht="13.5" customHeight="1">
      <c r="A63" s="43" t="s">
        <v>63</v>
      </c>
      <c r="B63" s="44" t="s">
        <v>32</v>
      </c>
      <c r="C63" s="44" t="s">
        <v>33</v>
      </c>
    </row>
    <row r="64" ht="13.5" customHeight="1">
      <c r="A64" s="51" t="s">
        <v>64</v>
      </c>
      <c r="B64" s="52">
        <f t="shared" ref="B64:C64" si="6">B45</f>
        <v>0.1944</v>
      </c>
      <c r="C64" s="46">
        <f t="shared" si="6"/>
        <v>0</v>
      </c>
    </row>
    <row r="65" ht="13.5" customHeight="1">
      <c r="A65" s="51" t="s">
        <v>65</v>
      </c>
      <c r="B65" s="52">
        <f t="shared" ref="B65:C65" si="7">B55</f>
        <v>0.368</v>
      </c>
      <c r="C65" s="46">
        <f t="shared" si="7"/>
        <v>0</v>
      </c>
    </row>
    <row r="66" ht="13.5" customHeight="1">
      <c r="A66" s="51" t="s">
        <v>56</v>
      </c>
      <c r="B66" s="52"/>
      <c r="C66" s="46">
        <f>C62</f>
        <v>0</v>
      </c>
    </row>
    <row r="67" ht="13.5" customHeight="1">
      <c r="A67" s="53" t="s">
        <v>162</v>
      </c>
      <c r="B67" s="37"/>
      <c r="C67" s="38">
        <f>SUM(C64:C66)</f>
        <v>0</v>
      </c>
    </row>
    <row r="68" ht="13.5" customHeight="1">
      <c r="A68" s="54"/>
      <c r="B68" s="41"/>
      <c r="C68" s="41"/>
    </row>
    <row r="69" ht="13.5" customHeight="1">
      <c r="A69" s="55" t="s">
        <v>67</v>
      </c>
      <c r="B69" s="25"/>
      <c r="C69" s="25"/>
    </row>
    <row r="70" ht="13.5" customHeight="1">
      <c r="A70" s="26" t="s">
        <v>68</v>
      </c>
      <c r="B70" s="44" t="s">
        <v>32</v>
      </c>
      <c r="C70" s="44" t="s">
        <v>33</v>
      </c>
    </row>
    <row r="71" ht="13.5" customHeight="1">
      <c r="A71" s="28" t="s">
        <v>69</v>
      </c>
      <c r="B71" s="45">
        <f>1/12*0.05</f>
        <v>0.004166666667</v>
      </c>
      <c r="C71" s="46">
        <f t="shared" ref="C71:C76" si="8">$B71*C$39</f>
        <v>0</v>
      </c>
    </row>
    <row r="72" ht="13.5" customHeight="1">
      <c r="A72" s="56" t="s">
        <v>70</v>
      </c>
      <c r="B72" s="45">
        <f>B54*B71</f>
        <v>0.0003333333333</v>
      </c>
      <c r="C72" s="46">
        <f t="shared" si="8"/>
        <v>0</v>
      </c>
    </row>
    <row r="73" ht="13.5" customHeight="1">
      <c r="A73" s="28" t="s">
        <v>299</v>
      </c>
      <c r="B73" s="57">
        <v>0.02</v>
      </c>
      <c r="C73" s="46">
        <f t="shared" si="8"/>
        <v>0</v>
      </c>
    </row>
    <row r="74" ht="13.5" customHeight="1">
      <c r="A74" s="28" t="s">
        <v>72</v>
      </c>
      <c r="B74" s="45">
        <f>1/30*7/12</f>
        <v>0.01944444444</v>
      </c>
      <c r="C74" s="46">
        <f t="shared" si="8"/>
        <v>0</v>
      </c>
    </row>
    <row r="75" ht="13.5" customHeight="1">
      <c r="A75" s="28" t="s">
        <v>73</v>
      </c>
      <c r="B75" s="45">
        <f>B55*B74</f>
        <v>0.007155555556</v>
      </c>
      <c r="C75" s="46">
        <f t="shared" si="8"/>
        <v>0</v>
      </c>
    </row>
    <row r="76" ht="13.5" customHeight="1">
      <c r="A76" s="28" t="s">
        <v>74</v>
      </c>
      <c r="B76" s="57">
        <v>0.02</v>
      </c>
      <c r="C76" s="46">
        <f t="shared" si="8"/>
        <v>0</v>
      </c>
    </row>
    <row r="77" ht="13.5" customHeight="1">
      <c r="A77" s="36" t="s">
        <v>41</v>
      </c>
      <c r="B77" s="37">
        <f t="shared" ref="B77:C77" si="9">SUM(B71:B76)</f>
        <v>0.0711</v>
      </c>
      <c r="C77" s="38">
        <f t="shared" si="9"/>
        <v>0</v>
      </c>
    </row>
    <row r="78" ht="13.5" customHeight="1">
      <c r="A78" s="54"/>
      <c r="B78" s="41"/>
      <c r="C78" s="41"/>
    </row>
    <row r="79" ht="13.5" customHeight="1">
      <c r="A79" s="42" t="s">
        <v>75</v>
      </c>
      <c r="B79" s="2"/>
      <c r="C79" s="3"/>
    </row>
    <row r="80" ht="13.5" customHeight="1">
      <c r="A80" s="26" t="s">
        <v>76</v>
      </c>
      <c r="B80" s="44" t="s">
        <v>32</v>
      </c>
      <c r="C80" s="44" t="s">
        <v>33</v>
      </c>
    </row>
    <row r="81" ht="13.5" customHeight="1">
      <c r="A81" s="58" t="s">
        <v>77</v>
      </c>
      <c r="B81" s="59">
        <v>0.00926</v>
      </c>
      <c r="C81" s="46">
        <f>$B81*(C$39+C67+C77)</f>
        <v>0</v>
      </c>
    </row>
    <row r="82" ht="13.5" customHeight="1">
      <c r="A82" s="58" t="s">
        <v>78</v>
      </c>
      <c r="B82" s="45">
        <v>0.0028</v>
      </c>
      <c r="C82" s="46">
        <f>$B82*(C$39+C67+C77)</f>
        <v>0</v>
      </c>
    </row>
    <row r="83" ht="13.5" customHeight="1">
      <c r="A83" s="58" t="s">
        <v>79</v>
      </c>
      <c r="B83" s="45">
        <v>4.0E-4</v>
      </c>
      <c r="C83" s="46">
        <f>$B83*(C$39+C67+C77)</f>
        <v>0</v>
      </c>
    </row>
    <row r="84" ht="13.5" customHeight="1">
      <c r="A84" s="58" t="s">
        <v>80</v>
      </c>
      <c r="B84" s="45">
        <v>0.0027</v>
      </c>
      <c r="C84" s="46">
        <f>$B84*(C$39+C67+C77)</f>
        <v>0</v>
      </c>
    </row>
    <row r="85" ht="14.25" customHeight="1">
      <c r="A85" s="58" t="s">
        <v>81</v>
      </c>
      <c r="B85" s="45">
        <v>9.0E-4</v>
      </c>
      <c r="C85" s="46">
        <f>$B85*(C$39+C67+C77)</f>
        <v>0</v>
      </c>
    </row>
    <row r="86" ht="13.5" customHeight="1">
      <c r="A86" s="58" t="s">
        <v>82</v>
      </c>
      <c r="B86" s="45">
        <v>0.0166</v>
      </c>
      <c r="C86" s="46">
        <f>$B86*(C$39+C67+C77)</f>
        <v>0</v>
      </c>
    </row>
    <row r="87" ht="13.5" customHeight="1">
      <c r="A87" s="36" t="s">
        <v>46</v>
      </c>
      <c r="B87" s="47">
        <f t="shared" ref="B87:C87" si="10">SUM(B81:B86)</f>
        <v>0.03266</v>
      </c>
      <c r="C87" s="38">
        <f t="shared" si="10"/>
        <v>0</v>
      </c>
    </row>
    <row r="88" ht="13.5" customHeight="1">
      <c r="A88" s="26" t="s">
        <v>83</v>
      </c>
      <c r="B88" s="60"/>
      <c r="C88" s="44" t="s">
        <v>33</v>
      </c>
    </row>
    <row r="89" ht="13.5" customHeight="1">
      <c r="A89" s="28" t="s">
        <v>84</v>
      </c>
      <c r="B89" s="45">
        <v>0.0</v>
      </c>
      <c r="C89" s="46">
        <f>$B89*C$39</f>
        <v>0</v>
      </c>
    </row>
    <row r="90" ht="13.5" customHeight="1">
      <c r="A90" s="36" t="s">
        <v>46</v>
      </c>
      <c r="B90" s="47">
        <f t="shared" ref="B90:C90" si="11">SUM(B89)</f>
        <v>0</v>
      </c>
      <c r="C90" s="38">
        <f t="shared" si="11"/>
        <v>0</v>
      </c>
    </row>
    <row r="91" ht="13.5" customHeight="1">
      <c r="A91" s="26" t="s">
        <v>85</v>
      </c>
      <c r="B91" s="44" t="s">
        <v>32</v>
      </c>
      <c r="C91" s="44" t="s">
        <v>33</v>
      </c>
    </row>
    <row r="92" ht="13.5" customHeight="1">
      <c r="A92" s="28" t="s">
        <v>86</v>
      </c>
      <c r="B92" s="45">
        <f t="shared" ref="B92:C92" si="12">B87</f>
        <v>0.03266</v>
      </c>
      <c r="C92" s="46">
        <f t="shared" si="12"/>
        <v>0</v>
      </c>
    </row>
    <row r="93" ht="13.5" customHeight="1">
      <c r="A93" s="28" t="s">
        <v>87</v>
      </c>
      <c r="B93" s="45">
        <f t="shared" ref="B93:C93" si="13">B90</f>
        <v>0</v>
      </c>
      <c r="C93" s="46">
        <f t="shared" si="13"/>
        <v>0</v>
      </c>
    </row>
    <row r="94" ht="13.5" customHeight="1">
      <c r="A94" s="36" t="s">
        <v>41</v>
      </c>
      <c r="B94" s="37"/>
      <c r="C94" s="38">
        <f>SUM(C92:C93)</f>
        <v>0</v>
      </c>
    </row>
    <row r="95" ht="13.5" customHeight="1">
      <c r="A95" s="54"/>
      <c r="B95" s="64"/>
      <c r="C95" s="41"/>
    </row>
    <row r="96" ht="13.5" customHeight="1">
      <c r="A96" s="42" t="s">
        <v>88</v>
      </c>
      <c r="B96" s="2"/>
      <c r="C96" s="3"/>
    </row>
    <row r="97" ht="15.0" customHeight="1">
      <c r="A97" s="26" t="s">
        <v>89</v>
      </c>
      <c r="B97" s="44" t="s">
        <v>57</v>
      </c>
      <c r="C97" s="44" t="s">
        <v>33</v>
      </c>
    </row>
    <row r="98" ht="15.0" customHeight="1">
      <c r="A98" s="28" t="s">
        <v>90</v>
      </c>
      <c r="B98" s="66">
        <f>'Materiais - Equipamentos - Unif'!$E$354</f>
        <v>0</v>
      </c>
      <c r="C98" s="30">
        <f t="shared" ref="C98:C100" si="14">B98</f>
        <v>0</v>
      </c>
    </row>
    <row r="99" ht="15.0" customHeight="1">
      <c r="A99" s="28" t="s">
        <v>91</v>
      </c>
      <c r="B99" s="66">
        <f>'Materiais - Equipamentos - Unif'!$E$350</f>
        <v>0</v>
      </c>
      <c r="C99" s="30">
        <f t="shared" si="14"/>
        <v>0</v>
      </c>
    </row>
    <row r="100" ht="15.0" customHeight="1">
      <c r="A100" s="28" t="s">
        <v>92</v>
      </c>
      <c r="B100" s="66">
        <f>'Materiais - Equipamentos - Unif'!$E$352</f>
        <v>0</v>
      </c>
      <c r="C100" s="30">
        <f t="shared" si="14"/>
        <v>0</v>
      </c>
    </row>
    <row r="101" ht="15.0" customHeight="1">
      <c r="A101" s="28" t="s">
        <v>93</v>
      </c>
      <c r="B101" s="66"/>
      <c r="C101" s="30">
        <v>0.0</v>
      </c>
    </row>
    <row r="102" ht="15.0" customHeight="1">
      <c r="A102" s="36" t="s">
        <v>41</v>
      </c>
      <c r="B102" s="67"/>
      <c r="C102" s="38">
        <f>SUM(C98:C101)</f>
        <v>0</v>
      </c>
    </row>
    <row r="103" ht="15.75" customHeight="1">
      <c r="A103" s="54"/>
      <c r="B103" s="64"/>
      <c r="C103" s="41"/>
    </row>
    <row r="104" ht="16.5" customHeight="1">
      <c r="A104" s="42" t="s">
        <v>94</v>
      </c>
      <c r="B104" s="2"/>
      <c r="C104" s="3"/>
    </row>
    <row r="105" ht="17.25" customHeight="1">
      <c r="A105" s="26" t="s">
        <v>95</v>
      </c>
      <c r="B105" s="44" t="s">
        <v>32</v>
      </c>
      <c r="C105" s="44" t="s">
        <v>33</v>
      </c>
    </row>
    <row r="106" ht="15.0" customHeight="1">
      <c r="A106" s="28" t="s">
        <v>96</v>
      </c>
      <c r="B106" s="68"/>
      <c r="C106" s="46">
        <f>$B106*(C39+C67+C77+C94+C102)</f>
        <v>0</v>
      </c>
    </row>
    <row r="107" ht="13.5" customHeight="1">
      <c r="A107" s="28" t="s">
        <v>97</v>
      </c>
      <c r="B107" s="68"/>
      <c r="C107" s="46">
        <f>$B107*(C39+C67+C77+C94+C102+C106)</f>
        <v>0</v>
      </c>
    </row>
    <row r="108">
      <c r="A108" s="28" t="s">
        <v>300</v>
      </c>
      <c r="B108" s="45">
        <f>SUM(B109:B112)</f>
        <v>0.1125</v>
      </c>
      <c r="C108" s="46">
        <f>((C39+C67+C77+C94+C102+C106+C107)/(1-($B$108)))*$B108</f>
        <v>0</v>
      </c>
    </row>
    <row r="109" ht="13.5" customHeight="1">
      <c r="A109" s="69" t="s">
        <v>99</v>
      </c>
      <c r="B109" s="45">
        <v>0.0925</v>
      </c>
      <c r="C109" s="70">
        <f>((C39+C67+C77+C94+C102+C106+C107)/(1-($B$109+$B$111)))*$B109</f>
        <v>0</v>
      </c>
    </row>
    <row r="110" ht="13.5" customHeight="1">
      <c r="A110" s="69" t="s">
        <v>100</v>
      </c>
      <c r="B110" s="45"/>
      <c r="C110" s="70"/>
    </row>
    <row r="111" ht="13.5" customHeight="1">
      <c r="A111" s="69" t="s">
        <v>101</v>
      </c>
      <c r="B111" s="45">
        <v>0.02</v>
      </c>
      <c r="C111" s="70">
        <f>((C39+C67+C77+C94+C102+C106+C107)/(1-($B$111+$B$109)))*$B111</f>
        <v>0</v>
      </c>
    </row>
    <row r="112" ht="13.5" customHeight="1">
      <c r="A112" s="69" t="s">
        <v>102</v>
      </c>
      <c r="B112" s="71"/>
      <c r="C112" s="72"/>
    </row>
    <row r="113" ht="13.5" customHeight="1">
      <c r="A113" s="36" t="s">
        <v>41</v>
      </c>
      <c r="B113" s="67"/>
      <c r="C113" s="38">
        <f>SUM(C106:C108)</f>
        <v>0</v>
      </c>
    </row>
    <row r="114" ht="13.5" customHeight="1">
      <c r="A114" s="15"/>
      <c r="B114" s="15"/>
      <c r="C114" s="15"/>
    </row>
    <row r="115" ht="13.5" customHeight="1">
      <c r="A115" s="15"/>
      <c r="B115" s="15"/>
      <c r="C115" s="15"/>
    </row>
    <row r="116" ht="13.5" customHeight="1">
      <c r="A116" s="73" t="s">
        <v>103</v>
      </c>
      <c r="B116" s="3"/>
      <c r="C116" s="74" t="s">
        <v>29</v>
      </c>
    </row>
    <row r="117" ht="13.5" customHeight="1">
      <c r="A117" s="75" t="s">
        <v>104</v>
      </c>
      <c r="B117" s="3"/>
      <c r="C117" s="44" t="s">
        <v>33</v>
      </c>
    </row>
    <row r="118" ht="13.5" customHeight="1">
      <c r="A118" s="76" t="s">
        <v>105</v>
      </c>
      <c r="B118" s="3"/>
      <c r="C118" s="46">
        <f>C39</f>
        <v>0</v>
      </c>
    </row>
    <row r="119" ht="13.5" customHeight="1">
      <c r="A119" s="76" t="s">
        <v>106</v>
      </c>
      <c r="B119" s="3"/>
      <c r="C119" s="46">
        <f>C67</f>
        <v>0</v>
      </c>
    </row>
    <row r="120" ht="13.5" customHeight="1">
      <c r="A120" s="76" t="s">
        <v>107</v>
      </c>
      <c r="B120" s="3"/>
      <c r="C120" s="46">
        <f>C77</f>
        <v>0</v>
      </c>
    </row>
    <row r="121" ht="13.5" customHeight="1">
      <c r="A121" s="76" t="s">
        <v>108</v>
      </c>
      <c r="B121" s="3"/>
      <c r="C121" s="46">
        <f>C94</f>
        <v>0</v>
      </c>
    </row>
    <row r="122" ht="13.5" customHeight="1">
      <c r="A122" s="76" t="s">
        <v>109</v>
      </c>
      <c r="B122" s="3"/>
      <c r="C122" s="46">
        <f>C102</f>
        <v>0</v>
      </c>
    </row>
    <row r="123" ht="13.5" customHeight="1">
      <c r="A123" s="77" t="s">
        <v>110</v>
      </c>
      <c r="B123" s="3"/>
      <c r="C123" s="78">
        <f>SUM(C118:C122)</f>
        <v>0</v>
      </c>
    </row>
    <row r="124" ht="13.5" customHeight="1">
      <c r="A124" s="76" t="s">
        <v>111</v>
      </c>
      <c r="B124" s="3"/>
      <c r="C124" s="46">
        <f>C113</f>
        <v>0</v>
      </c>
    </row>
    <row r="125" ht="13.5" customHeight="1">
      <c r="A125" s="79" t="s">
        <v>112</v>
      </c>
      <c r="B125" s="3"/>
      <c r="C125" s="80">
        <f>ROUND(C118+C119+C120+C121+C122+C124,2)</f>
        <v>0</v>
      </c>
    </row>
    <row r="126" ht="12.75" customHeight="1"/>
    <row r="127" ht="13.5" hidden="1" customHeight="1">
      <c r="A127" s="81"/>
      <c r="B127" s="81"/>
      <c r="C127" s="81"/>
      <c r="D127" s="81"/>
      <c r="E127" s="81"/>
      <c r="F127" s="81"/>
      <c r="G127" s="81"/>
    </row>
    <row r="128" ht="13.5" hidden="1" customHeight="1">
      <c r="A128" s="82" t="s">
        <v>113</v>
      </c>
      <c r="B128" s="83"/>
      <c r="C128" s="83"/>
      <c r="D128" s="83"/>
      <c r="E128" s="84"/>
      <c r="F128" s="81"/>
      <c r="G128" s="81"/>
    </row>
    <row r="129" ht="24.75" hidden="1" customHeight="1">
      <c r="A129" s="85" t="s">
        <v>114</v>
      </c>
      <c r="B129" s="86" t="s">
        <v>115</v>
      </c>
      <c r="C129" s="86" t="s">
        <v>116</v>
      </c>
      <c r="D129" s="86" t="s">
        <v>117</v>
      </c>
      <c r="E129" s="87"/>
      <c r="F129" s="87"/>
      <c r="G129" s="87"/>
    </row>
    <row r="130" ht="13.5" hidden="1" customHeight="1">
      <c r="A130" s="88" t="s">
        <v>118</v>
      </c>
      <c r="B130" s="89" t="s">
        <v>119</v>
      </c>
      <c r="C130" s="90">
        <f>C125</f>
        <v>0</v>
      </c>
      <c r="D130" s="91">
        <f>1/B17*C130</f>
        <v>0</v>
      </c>
      <c r="E130" s="87"/>
      <c r="F130" s="87"/>
      <c r="G130" s="87"/>
    </row>
    <row r="131" ht="13.5" hidden="1" customHeight="1">
      <c r="A131" s="92" t="s">
        <v>120</v>
      </c>
      <c r="B131" s="2"/>
      <c r="C131" s="3"/>
      <c r="D131" s="93">
        <f>ROUND(SUM(D130),2)</f>
        <v>0</v>
      </c>
      <c r="E131" s="87"/>
      <c r="F131" s="87"/>
      <c r="G131" s="87"/>
    </row>
    <row r="132" ht="13.5" hidden="1" customHeight="1">
      <c r="A132" s="87"/>
      <c r="B132" s="87"/>
      <c r="C132" s="87"/>
      <c r="D132" s="87"/>
      <c r="E132" s="87"/>
      <c r="F132" s="87"/>
      <c r="G132" s="87"/>
    </row>
    <row r="133" ht="13.5" hidden="1" customHeight="1">
      <c r="A133" s="87"/>
      <c r="B133" s="87"/>
      <c r="C133" s="87"/>
      <c r="D133" s="87"/>
      <c r="E133" s="87"/>
      <c r="F133" s="87"/>
      <c r="G133" s="87"/>
    </row>
    <row r="134" ht="13.5" hidden="1" customHeight="1">
      <c r="A134" s="139" t="s">
        <v>121</v>
      </c>
      <c r="B134" s="83"/>
      <c r="C134" s="83"/>
      <c r="D134" s="83"/>
      <c r="E134" s="84"/>
      <c r="F134" s="87"/>
      <c r="G134" s="87"/>
    </row>
    <row r="135" ht="32.25" hidden="1" customHeight="1">
      <c r="A135" s="85" t="s">
        <v>114</v>
      </c>
      <c r="B135" s="86" t="s">
        <v>115</v>
      </c>
      <c r="C135" s="86" t="s">
        <v>116</v>
      </c>
      <c r="D135" s="86" t="s">
        <v>122</v>
      </c>
      <c r="E135" s="87"/>
      <c r="F135" s="87"/>
      <c r="G135" s="87"/>
    </row>
    <row r="136" ht="13.5" hidden="1" customHeight="1">
      <c r="A136" s="88" t="s">
        <v>118</v>
      </c>
      <c r="B136" s="89" t="s">
        <v>119</v>
      </c>
      <c r="C136" s="90">
        <f>C125</f>
        <v>0</v>
      </c>
      <c r="D136" s="91">
        <f>(1/B18)*C136</f>
        <v>0</v>
      </c>
      <c r="E136" s="87"/>
      <c r="F136" s="87"/>
      <c r="G136" s="87"/>
    </row>
    <row r="137" ht="13.5" hidden="1" customHeight="1">
      <c r="A137" s="92" t="s">
        <v>120</v>
      </c>
      <c r="B137" s="2"/>
      <c r="C137" s="3"/>
      <c r="D137" s="93">
        <f>ROUND(SUM(D136),2)</f>
        <v>0</v>
      </c>
      <c r="E137" s="87"/>
      <c r="F137" s="87"/>
      <c r="G137" s="87"/>
    </row>
    <row r="138" ht="13.5" hidden="1" customHeight="1">
      <c r="A138" s="87"/>
      <c r="B138" s="87"/>
      <c r="C138" s="87"/>
      <c r="D138" s="87"/>
      <c r="E138" s="87"/>
      <c r="F138" s="87"/>
      <c r="G138" s="87"/>
    </row>
    <row r="139" ht="13.5" hidden="1" customHeight="1">
      <c r="A139" s="87"/>
      <c r="B139" s="87"/>
      <c r="C139" s="87"/>
      <c r="D139" s="87"/>
      <c r="E139" s="87"/>
      <c r="F139" s="87"/>
      <c r="G139" s="87"/>
    </row>
    <row r="140" ht="13.5" hidden="1" customHeight="1">
      <c r="A140" s="139" t="s">
        <v>123</v>
      </c>
      <c r="B140" s="83"/>
      <c r="C140" s="83"/>
      <c r="D140" s="83"/>
      <c r="E140" s="84"/>
      <c r="F140" s="87"/>
      <c r="G140" s="87"/>
    </row>
    <row r="141" ht="33.0" hidden="1" customHeight="1">
      <c r="A141" s="85" t="s">
        <v>114</v>
      </c>
      <c r="B141" s="86" t="s">
        <v>115</v>
      </c>
      <c r="C141" s="86" t="s">
        <v>116</v>
      </c>
      <c r="D141" s="86" t="s">
        <v>122</v>
      </c>
      <c r="E141" s="87"/>
      <c r="F141" s="87"/>
      <c r="G141" s="87"/>
    </row>
    <row r="142" ht="13.5" hidden="1" customHeight="1">
      <c r="A142" s="88" t="s">
        <v>118</v>
      </c>
      <c r="B142" s="89" t="s">
        <v>119</v>
      </c>
      <c r="C142" s="90">
        <f>C125</f>
        <v>0</v>
      </c>
      <c r="D142" s="91">
        <f>1/B19*C142</f>
        <v>0</v>
      </c>
      <c r="E142" s="87"/>
      <c r="F142" s="87"/>
      <c r="G142" s="87"/>
    </row>
    <row r="143" ht="13.5" hidden="1" customHeight="1">
      <c r="A143" s="92" t="s">
        <v>120</v>
      </c>
      <c r="B143" s="2"/>
      <c r="C143" s="3"/>
      <c r="D143" s="93">
        <f>ROUND(SUM(D142),2)</f>
        <v>0</v>
      </c>
      <c r="E143" s="87"/>
      <c r="F143" s="87"/>
      <c r="G143" s="87"/>
    </row>
    <row r="144" ht="13.5" hidden="1" customHeight="1">
      <c r="A144" s="87"/>
      <c r="B144" s="87"/>
      <c r="C144" s="87"/>
      <c r="D144" s="87"/>
      <c r="E144" s="87"/>
      <c r="F144" s="87"/>
      <c r="G144" s="87"/>
    </row>
    <row r="145" ht="13.5" hidden="1" customHeight="1">
      <c r="A145" s="87"/>
      <c r="B145" s="87"/>
      <c r="C145" s="87"/>
      <c r="D145" s="87"/>
      <c r="E145" s="87"/>
      <c r="F145" s="87"/>
      <c r="G145" s="87"/>
    </row>
    <row r="146" ht="13.5" hidden="1" customHeight="1">
      <c r="A146" s="139" t="s">
        <v>124</v>
      </c>
      <c r="B146" s="83"/>
      <c r="C146" s="83"/>
      <c r="D146" s="83"/>
      <c r="E146" s="84"/>
      <c r="F146" s="87"/>
      <c r="G146" s="87"/>
    </row>
    <row r="147" ht="33.75" hidden="1" customHeight="1">
      <c r="A147" s="85" t="s">
        <v>114</v>
      </c>
      <c r="B147" s="95" t="s">
        <v>115</v>
      </c>
      <c r="C147" s="86" t="s">
        <v>116</v>
      </c>
      <c r="D147" s="95" t="s">
        <v>122</v>
      </c>
      <c r="E147" s="87"/>
      <c r="F147" s="87"/>
      <c r="G147" s="87"/>
    </row>
    <row r="148" ht="13.5" hidden="1" customHeight="1">
      <c r="A148" s="88" t="s">
        <v>118</v>
      </c>
      <c r="B148" s="89" t="s">
        <v>119</v>
      </c>
      <c r="C148" s="96">
        <f>C125</f>
        <v>0</v>
      </c>
      <c r="D148" s="97">
        <f>1/B20*C148</f>
        <v>0</v>
      </c>
      <c r="E148" s="87"/>
      <c r="F148" s="87"/>
      <c r="G148" s="87"/>
    </row>
    <row r="149" ht="13.5" hidden="1" customHeight="1">
      <c r="A149" s="92" t="s">
        <v>120</v>
      </c>
      <c r="B149" s="2"/>
      <c r="C149" s="3"/>
      <c r="D149" s="98">
        <f>ROUND(SUM(D148),2)</f>
        <v>0</v>
      </c>
      <c r="E149" s="87"/>
      <c r="F149" s="87"/>
      <c r="G149" s="87"/>
    </row>
    <row r="150" ht="13.5" hidden="1" customHeight="1">
      <c r="A150" s="87"/>
      <c r="B150" s="87"/>
      <c r="C150" s="87"/>
      <c r="D150" s="87"/>
      <c r="E150" s="87"/>
      <c r="F150" s="87"/>
      <c r="G150" s="87"/>
    </row>
    <row r="151" ht="13.5" hidden="1" customHeight="1">
      <c r="A151" s="87"/>
      <c r="B151" s="87"/>
      <c r="C151" s="87"/>
      <c r="D151" s="87"/>
      <c r="E151" s="87"/>
      <c r="F151" s="87"/>
      <c r="G151" s="87"/>
    </row>
    <row r="152" ht="13.5" hidden="1" customHeight="1">
      <c r="A152" s="139" t="s">
        <v>125</v>
      </c>
      <c r="B152" s="83"/>
      <c r="C152" s="83"/>
      <c r="D152" s="83"/>
      <c r="E152" s="84"/>
      <c r="F152" s="87"/>
      <c r="G152" s="87"/>
    </row>
    <row r="153" ht="32.25" hidden="1" customHeight="1">
      <c r="A153" s="85" t="s">
        <v>114</v>
      </c>
      <c r="B153" s="86" t="s">
        <v>126</v>
      </c>
      <c r="C153" s="86" t="s">
        <v>116</v>
      </c>
      <c r="D153" s="86" t="s">
        <v>122</v>
      </c>
      <c r="E153" s="87"/>
      <c r="F153" s="87"/>
      <c r="G153" s="87"/>
    </row>
    <row r="154" ht="13.5" hidden="1" customHeight="1">
      <c r="A154" s="88" t="s">
        <v>118</v>
      </c>
      <c r="B154" s="89" t="s">
        <v>119</v>
      </c>
      <c r="C154" s="90">
        <f>C125</f>
        <v>0</v>
      </c>
      <c r="D154" s="91">
        <f>1/B21*C154</f>
        <v>0</v>
      </c>
      <c r="E154" s="87"/>
      <c r="F154" s="87"/>
      <c r="G154" s="87"/>
    </row>
    <row r="155" ht="13.5" hidden="1" customHeight="1">
      <c r="A155" s="92" t="s">
        <v>120</v>
      </c>
      <c r="B155" s="2"/>
      <c r="C155" s="3"/>
      <c r="D155" s="93">
        <f>ROUND(SUM(D154),2)</f>
        <v>0</v>
      </c>
      <c r="E155" s="87"/>
      <c r="F155" s="87"/>
      <c r="G155" s="87"/>
    </row>
    <row r="156" ht="13.5" hidden="1" customHeight="1">
      <c r="A156" s="99"/>
      <c r="B156" s="99"/>
      <c r="C156" s="99"/>
      <c r="D156" s="100"/>
      <c r="E156" s="87"/>
      <c r="F156" s="87"/>
      <c r="G156" s="87"/>
    </row>
    <row r="157" ht="13.5" hidden="1" customHeight="1">
      <c r="A157" s="99"/>
      <c r="B157" s="99"/>
      <c r="C157" s="99"/>
      <c r="D157" s="100"/>
      <c r="E157" s="87"/>
      <c r="F157" s="87"/>
      <c r="G157" s="87"/>
    </row>
    <row r="158" ht="13.5" hidden="1" customHeight="1">
      <c r="A158" s="139" t="s">
        <v>127</v>
      </c>
      <c r="B158" s="83"/>
      <c r="C158" s="83"/>
      <c r="D158" s="84"/>
      <c r="E158" s="87"/>
      <c r="F158" s="87"/>
      <c r="G158" s="87"/>
    </row>
    <row r="159" ht="33.0" hidden="1" customHeight="1">
      <c r="A159" s="85" t="s">
        <v>114</v>
      </c>
      <c r="B159" s="86" t="s">
        <v>126</v>
      </c>
      <c r="C159" s="86" t="s">
        <v>116</v>
      </c>
      <c r="D159" s="86" t="s">
        <v>122</v>
      </c>
      <c r="E159" s="87"/>
      <c r="F159" s="87"/>
      <c r="G159" s="87"/>
    </row>
    <row r="160" ht="13.5" hidden="1" customHeight="1">
      <c r="A160" s="88" t="s">
        <v>118</v>
      </c>
      <c r="B160" s="89" t="s">
        <v>119</v>
      </c>
      <c r="C160" s="90">
        <f>C125</f>
        <v>0</v>
      </c>
      <c r="D160" s="91">
        <f>1/B22*C160</f>
        <v>0</v>
      </c>
      <c r="E160" s="87"/>
      <c r="F160" s="87"/>
      <c r="G160" s="87"/>
    </row>
    <row r="161" ht="13.5" hidden="1" customHeight="1">
      <c r="A161" s="92" t="s">
        <v>120</v>
      </c>
      <c r="B161" s="2"/>
      <c r="C161" s="3"/>
      <c r="D161" s="93">
        <f>ROUND(SUM(D160),2)</f>
        <v>0</v>
      </c>
      <c r="E161" s="87"/>
      <c r="F161" s="87"/>
      <c r="G161" s="87"/>
    </row>
    <row r="162" ht="13.5" hidden="1" customHeight="1">
      <c r="A162" s="99"/>
      <c r="B162" s="99"/>
      <c r="C162" s="99"/>
      <c r="D162" s="100"/>
      <c r="E162" s="87"/>
      <c r="F162" s="87"/>
      <c r="G162" s="87"/>
    </row>
    <row r="163" ht="13.5" hidden="1" customHeight="1">
      <c r="A163" s="99"/>
      <c r="B163" s="99"/>
      <c r="C163" s="99"/>
      <c r="D163" s="100"/>
      <c r="E163" s="87"/>
      <c r="F163" s="87"/>
      <c r="G163" s="87"/>
    </row>
    <row r="164" ht="13.5" hidden="1" customHeight="1">
      <c r="A164" s="139" t="s">
        <v>128</v>
      </c>
      <c r="B164" s="83"/>
      <c r="C164" s="83"/>
      <c r="D164" s="84"/>
      <c r="E164" s="87"/>
      <c r="F164" s="87"/>
      <c r="G164" s="87"/>
    </row>
    <row r="165" ht="32.25" hidden="1" customHeight="1">
      <c r="A165" s="85" t="s">
        <v>114</v>
      </c>
      <c r="B165" s="86" t="s">
        <v>126</v>
      </c>
      <c r="C165" s="86" t="s">
        <v>116</v>
      </c>
      <c r="D165" s="86" t="s">
        <v>122</v>
      </c>
      <c r="E165" s="87"/>
      <c r="F165" s="87"/>
      <c r="G165" s="87"/>
    </row>
    <row r="166" ht="13.5" hidden="1" customHeight="1">
      <c r="A166" s="88" t="s">
        <v>118</v>
      </c>
      <c r="B166" s="89" t="s">
        <v>119</v>
      </c>
      <c r="C166" s="90">
        <f>C125</f>
        <v>0</v>
      </c>
      <c r="D166" s="91">
        <f>1/B23*C166</f>
        <v>0</v>
      </c>
      <c r="E166" s="87"/>
      <c r="F166" s="87"/>
      <c r="G166" s="87"/>
    </row>
    <row r="167" ht="13.5" hidden="1" customHeight="1">
      <c r="A167" s="92" t="s">
        <v>120</v>
      </c>
      <c r="B167" s="2"/>
      <c r="C167" s="3"/>
      <c r="D167" s="93">
        <f>ROUND(SUM(D166),2)</f>
        <v>0</v>
      </c>
      <c r="E167" s="87"/>
      <c r="F167" s="87"/>
      <c r="G167" s="87"/>
    </row>
    <row r="168" ht="13.5" hidden="1" customHeight="1">
      <c r="A168" s="87"/>
      <c r="B168" s="87"/>
      <c r="C168" s="87"/>
      <c r="D168" s="87"/>
      <c r="E168" s="87"/>
      <c r="F168" s="87"/>
      <c r="G168" s="87"/>
    </row>
    <row r="169" ht="13.5" hidden="1" customHeight="1">
      <c r="A169" s="87"/>
      <c r="B169" s="87"/>
      <c r="C169" s="87"/>
      <c r="D169" s="87"/>
      <c r="E169" s="87"/>
      <c r="F169" s="87"/>
      <c r="G169" s="87"/>
    </row>
    <row r="170" ht="13.5" hidden="1" customHeight="1">
      <c r="A170" s="139" t="s">
        <v>129</v>
      </c>
      <c r="B170" s="83"/>
      <c r="C170" s="83"/>
      <c r="D170" s="83"/>
      <c r="E170" s="84"/>
      <c r="F170" s="87"/>
      <c r="G170" s="87"/>
    </row>
    <row r="171" ht="36.0" hidden="1" customHeight="1">
      <c r="A171" s="85" t="s">
        <v>114</v>
      </c>
      <c r="B171" s="86" t="s">
        <v>126</v>
      </c>
      <c r="C171" s="86" t="s">
        <v>130</v>
      </c>
      <c r="D171" s="86" t="s">
        <v>131</v>
      </c>
      <c r="E171" s="86" t="s">
        <v>132</v>
      </c>
      <c r="F171" s="86" t="s">
        <v>133</v>
      </c>
      <c r="G171" s="86" t="s">
        <v>134</v>
      </c>
    </row>
    <row r="172" ht="13.5" hidden="1" customHeight="1">
      <c r="A172" s="88" t="s">
        <v>118</v>
      </c>
      <c r="B172" s="89" t="s">
        <v>119</v>
      </c>
      <c r="C172" s="101">
        <v>16.0</v>
      </c>
      <c r="D172" s="102" t="s">
        <v>135</v>
      </c>
      <c r="E172" s="103">
        <f>1/B24*C172*(1/188.76)</f>
        <v>0.0003767276495</v>
      </c>
      <c r="F172" s="104">
        <f>C125</f>
        <v>0</v>
      </c>
      <c r="G172" s="91">
        <f>E172*F172</f>
        <v>0</v>
      </c>
    </row>
    <row r="173" ht="13.5" hidden="1" customHeight="1">
      <c r="A173" s="105"/>
      <c r="B173" s="105"/>
      <c r="C173" s="105"/>
      <c r="D173" s="105"/>
      <c r="E173" s="105"/>
      <c r="F173" s="106" t="s">
        <v>120</v>
      </c>
      <c r="G173" s="93">
        <f>SUM(G172)</f>
        <v>0</v>
      </c>
    </row>
    <row r="174" ht="13.5" hidden="1" customHeight="1">
      <c r="A174" s="87"/>
      <c r="B174" s="87"/>
      <c r="C174" s="87"/>
      <c r="D174" s="87"/>
      <c r="E174" s="87"/>
      <c r="F174" s="87"/>
      <c r="G174" s="87"/>
    </row>
    <row r="175" ht="13.5" hidden="1" customHeight="1">
      <c r="A175" s="87"/>
      <c r="B175" s="87"/>
      <c r="C175" s="87"/>
      <c r="D175" s="87"/>
      <c r="E175" s="87"/>
      <c r="F175" s="87"/>
      <c r="G175" s="87"/>
    </row>
    <row r="176" ht="13.5" hidden="1" customHeight="1">
      <c r="A176" s="139" t="s">
        <v>136</v>
      </c>
      <c r="B176" s="83"/>
      <c r="C176" s="83"/>
      <c r="D176" s="83"/>
      <c r="E176" s="84"/>
      <c r="F176" s="140"/>
      <c r="G176" s="141"/>
    </row>
    <row r="177" ht="39.75" hidden="1" customHeight="1">
      <c r="A177" s="85" t="s">
        <v>114</v>
      </c>
      <c r="B177" s="86" t="s">
        <v>137</v>
      </c>
      <c r="C177" s="86" t="s">
        <v>138</v>
      </c>
      <c r="D177" s="86" t="s">
        <v>139</v>
      </c>
      <c r="E177" s="86" t="s">
        <v>140</v>
      </c>
      <c r="F177" s="86" t="s">
        <v>133</v>
      </c>
      <c r="G177" s="86" t="s">
        <v>134</v>
      </c>
    </row>
    <row r="178" ht="13.5" hidden="1" customHeight="1">
      <c r="A178" s="88" t="s">
        <v>118</v>
      </c>
      <c r="B178" s="89" t="s">
        <v>119</v>
      </c>
      <c r="C178" s="101">
        <v>16.0</v>
      </c>
      <c r="D178" s="102" t="s">
        <v>135</v>
      </c>
      <c r="E178" s="103">
        <f>1/B25*C178*(1/188.76)</f>
        <v>0.0008693714987</v>
      </c>
      <c r="F178" s="104">
        <f>C125</f>
        <v>0</v>
      </c>
      <c r="G178" s="91">
        <f>E178*F178</f>
        <v>0</v>
      </c>
    </row>
    <row r="179" ht="13.5" hidden="1" customHeight="1">
      <c r="A179" s="105"/>
      <c r="B179" s="105"/>
      <c r="C179" s="105"/>
      <c r="D179" s="105"/>
      <c r="E179" s="105"/>
      <c r="F179" s="106" t="s">
        <v>120</v>
      </c>
      <c r="G179" s="93">
        <f>SUM(G178)</f>
        <v>0</v>
      </c>
    </row>
    <row r="180" ht="12.75" customHeight="1"/>
    <row r="181" ht="12.75" customHeight="1"/>
    <row r="182" ht="12.75" customHeight="1"/>
    <row r="183" ht="28.5" hidden="1" customHeight="1">
      <c r="A183" s="107" t="s">
        <v>141</v>
      </c>
      <c r="B183" s="108" t="s">
        <v>142</v>
      </c>
      <c r="C183" s="108" t="s">
        <v>143</v>
      </c>
      <c r="D183" s="108" t="s">
        <v>144</v>
      </c>
    </row>
    <row r="184" ht="13.5" hidden="1" customHeight="1">
      <c r="A184" s="109" t="s">
        <v>145</v>
      </c>
      <c r="B184" s="110">
        <f>D131</f>
        <v>0</v>
      </c>
      <c r="C184" s="110" t="str">
        <f>'Produtividade Região do Planalto'!$B$19</f>
        <v>#REF!</v>
      </c>
      <c r="D184" s="111" t="str">
        <f t="shared" ref="D184:D192" si="15">B184*C184</f>
        <v>#REF!</v>
      </c>
    </row>
    <row r="185" ht="13.5" hidden="1" customHeight="1">
      <c r="A185" s="109" t="s">
        <v>146</v>
      </c>
      <c r="B185" s="110">
        <f>D137</f>
        <v>0</v>
      </c>
      <c r="C185" s="110" t="str">
        <f>'Produtividade Região do Planalto'!$C$19</f>
        <v>#REF!</v>
      </c>
      <c r="D185" s="111" t="str">
        <f t="shared" si="15"/>
        <v>#REF!</v>
      </c>
    </row>
    <row r="186" ht="13.5" hidden="1" customHeight="1">
      <c r="A186" s="109" t="s">
        <v>147</v>
      </c>
      <c r="B186" s="110">
        <f>D143</f>
        <v>0</v>
      </c>
      <c r="C186" s="110" t="str">
        <f>'Produtividade Região do Planalto'!$D$19</f>
        <v>#REF!</v>
      </c>
      <c r="D186" s="111" t="str">
        <f t="shared" si="15"/>
        <v>#REF!</v>
      </c>
    </row>
    <row r="187" ht="13.5" hidden="1" customHeight="1">
      <c r="A187" s="109" t="s">
        <v>148</v>
      </c>
      <c r="B187" s="110">
        <f>D149</f>
        <v>0</v>
      </c>
      <c r="C187" s="110" t="str">
        <f>'Produtividade Região do Planalto'!$E$19</f>
        <v>#REF!</v>
      </c>
      <c r="D187" s="111" t="str">
        <f t="shared" si="15"/>
        <v>#REF!</v>
      </c>
    </row>
    <row r="188" ht="13.5" hidden="1" customHeight="1">
      <c r="A188" s="109" t="s">
        <v>149</v>
      </c>
      <c r="B188" s="110">
        <f>D155</f>
        <v>0</v>
      </c>
      <c r="C188" s="110" t="str">
        <f>'Produtividade Região do Planalto'!$G$19</f>
        <v>#REF!</v>
      </c>
      <c r="D188" s="111" t="str">
        <f t="shared" si="15"/>
        <v>#REF!</v>
      </c>
    </row>
    <row r="189" ht="13.5" hidden="1" customHeight="1">
      <c r="A189" s="109" t="s">
        <v>150</v>
      </c>
      <c r="B189" s="110">
        <f>D161</f>
        <v>0</v>
      </c>
      <c r="C189" s="110" t="str">
        <f>'Produtividade Região do Planalto'!$H$19</f>
        <v>#REF!</v>
      </c>
      <c r="D189" s="111" t="str">
        <f t="shared" si="15"/>
        <v>#REF!</v>
      </c>
    </row>
    <row r="190" ht="13.5" hidden="1" customHeight="1">
      <c r="A190" s="109" t="s">
        <v>151</v>
      </c>
      <c r="B190" s="110">
        <f>D167</f>
        <v>0</v>
      </c>
      <c r="C190" s="142" t="str">
        <f>'Produtividade Região do Planalto'!$I$19</f>
        <v>#REF!</v>
      </c>
      <c r="D190" s="111" t="str">
        <f t="shared" si="15"/>
        <v>#REF!</v>
      </c>
    </row>
    <row r="191" ht="13.5" hidden="1" customHeight="1">
      <c r="A191" s="109" t="s">
        <v>152</v>
      </c>
      <c r="B191" s="110">
        <f>G173</f>
        <v>0</v>
      </c>
      <c r="C191" s="110" t="str">
        <f>'Produtividade Região do Planalto'!$J$19</f>
        <v>#REF!</v>
      </c>
      <c r="D191" s="111" t="str">
        <f t="shared" si="15"/>
        <v>#REF!</v>
      </c>
    </row>
    <row r="192" ht="13.5" hidden="1" customHeight="1">
      <c r="A192" s="109" t="s">
        <v>153</v>
      </c>
      <c r="B192" s="110">
        <f>G178</f>
        <v>0</v>
      </c>
      <c r="C192" s="110" t="str">
        <f>'Produtividade Região do Planalto'!$K$19</f>
        <v>#REF!</v>
      </c>
      <c r="D192" s="111" t="str">
        <f t="shared" si="15"/>
        <v>#REF!</v>
      </c>
    </row>
    <row r="193" ht="13.5" hidden="1" customHeight="1">
      <c r="A193" s="112" t="s">
        <v>154</v>
      </c>
      <c r="B193" s="2"/>
      <c r="C193" s="3"/>
      <c r="D193" s="113" t="str">
        <f>ROUND(SUM(D184:D192),2)</f>
        <v>#REF!</v>
      </c>
    </row>
    <row r="194" ht="13.5" hidden="1" customHeight="1">
      <c r="A194" s="114" t="s">
        <v>155</v>
      </c>
      <c r="B194" s="2"/>
      <c r="C194" s="3"/>
      <c r="D194" s="115" t="str">
        <f>D193*12</f>
        <v>#REF!</v>
      </c>
    </row>
    <row r="195" ht="13.5" hidden="1" customHeight="1">
      <c r="A195" s="15"/>
      <c r="B195" s="15"/>
      <c r="C195" s="15"/>
      <c r="D195" s="15"/>
    </row>
    <row r="196" ht="13.5" hidden="1" customHeight="1">
      <c r="A196" s="73" t="s">
        <v>156</v>
      </c>
      <c r="B196" s="2"/>
      <c r="C196" s="3"/>
      <c r="D196" s="116" t="str">
        <f>D193/C125</f>
        <v>#REF!</v>
      </c>
    </row>
    <row r="197" ht="13.5" hidden="1" customHeight="1">
      <c r="A197" s="15"/>
      <c r="B197" s="15"/>
      <c r="C197" s="15"/>
      <c r="D197" s="15"/>
    </row>
    <row r="198" ht="13.5" hidden="1" customHeight="1">
      <c r="A198" s="117" t="s">
        <v>157</v>
      </c>
      <c r="B198" s="2"/>
      <c r="C198" s="3"/>
      <c r="D198" s="118">
        <v>1.0</v>
      </c>
    </row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</sheetData>
  <mergeCells count="53">
    <mergeCell ref="A140:E140"/>
    <mergeCell ref="A143:C143"/>
    <mergeCell ref="A146:E146"/>
    <mergeCell ref="A149:C149"/>
    <mergeCell ref="A152:E152"/>
    <mergeCell ref="A155:C155"/>
    <mergeCell ref="A158:D158"/>
    <mergeCell ref="A161:C161"/>
    <mergeCell ref="A164:D164"/>
    <mergeCell ref="A167:C167"/>
    <mergeCell ref="A170:E170"/>
    <mergeCell ref="A176:E176"/>
    <mergeCell ref="A193:C193"/>
    <mergeCell ref="A194:C194"/>
    <mergeCell ref="A1:E1"/>
    <mergeCell ref="A2:E2"/>
    <mergeCell ref="A5:E5"/>
    <mergeCell ref="A6:B6"/>
    <mergeCell ref="C6:E6"/>
    <mergeCell ref="A7:B7"/>
    <mergeCell ref="C7:E7"/>
    <mergeCell ref="C12:E12"/>
    <mergeCell ref="C13:E13"/>
    <mergeCell ref="A8:B8"/>
    <mergeCell ref="C8:E8"/>
    <mergeCell ref="A9:B9"/>
    <mergeCell ref="C9:E9"/>
    <mergeCell ref="A10:B10"/>
    <mergeCell ref="C10:E10"/>
    <mergeCell ref="C11:E11"/>
    <mergeCell ref="A11:B11"/>
    <mergeCell ref="A12:B12"/>
    <mergeCell ref="A13:B13"/>
    <mergeCell ref="A41:C41"/>
    <mergeCell ref="A79:C79"/>
    <mergeCell ref="A96:C96"/>
    <mergeCell ref="A104:C104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8:E128"/>
    <mergeCell ref="A131:C131"/>
    <mergeCell ref="A134:E134"/>
    <mergeCell ref="A137:C137"/>
    <mergeCell ref="A196:C196"/>
    <mergeCell ref="A198:C198"/>
  </mergeCells>
  <printOptions/>
  <pageMargins bottom="0.75" footer="0.0" header="0.0" left="0.25" right="0.25" top="0.75"/>
  <pageSetup fitToHeight="0" paperSize="9" orientation="landscape"/>
  <headerFooter>
    <oddHeader>&amp;C&amp;A</oddHeader>
    <oddFooter>&amp;CPágina &amp;P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2.14"/>
    <col customWidth="1" min="2" max="2" width="26.57"/>
    <col customWidth="1" min="3" max="3" width="29.0"/>
    <col customWidth="1" min="4" max="4" width="17.14"/>
    <col customWidth="1" min="5" max="5" width="7.57"/>
    <col customWidth="1" min="6" max="7" width="11.71"/>
    <col customWidth="1" min="8" max="26" width="8.71"/>
  </cols>
  <sheetData>
    <row r="1">
      <c r="A1" s="1" t="s">
        <v>0</v>
      </c>
      <c r="B1" s="2"/>
      <c r="C1" s="2"/>
      <c r="D1" s="2"/>
      <c r="E1" s="3"/>
    </row>
    <row r="2">
      <c r="A2" s="4" t="s">
        <v>1</v>
      </c>
      <c r="B2" s="2"/>
      <c r="C2" s="2"/>
      <c r="D2" s="2"/>
      <c r="E2" s="3"/>
    </row>
    <row r="3" ht="12.75" customHeight="1"/>
    <row r="4" ht="12.75" customHeight="1"/>
    <row r="5" ht="13.5" customHeight="1">
      <c r="A5" s="5" t="s">
        <v>2</v>
      </c>
      <c r="B5" s="2"/>
      <c r="C5" s="2"/>
      <c r="D5" s="2"/>
      <c r="E5" s="3"/>
    </row>
    <row r="6" ht="13.5" customHeight="1">
      <c r="A6" s="6" t="s">
        <v>3</v>
      </c>
      <c r="B6" s="3"/>
      <c r="C6" s="7" t="s">
        <v>4</v>
      </c>
      <c r="D6" s="2"/>
      <c r="E6" s="3"/>
    </row>
    <row r="7" ht="13.5" customHeight="1">
      <c r="A7" s="8" t="s">
        <v>5</v>
      </c>
      <c r="B7" s="3"/>
      <c r="C7" s="9">
        <v>22.0</v>
      </c>
      <c r="D7" s="2"/>
      <c r="E7" s="3"/>
    </row>
    <row r="8" ht="13.5" customHeight="1">
      <c r="A8" s="6" t="s">
        <v>6</v>
      </c>
      <c r="B8" s="3"/>
      <c r="C8" s="7" t="s">
        <v>7</v>
      </c>
      <c r="D8" s="2"/>
      <c r="E8" s="3"/>
    </row>
    <row r="9" ht="13.5" customHeight="1">
      <c r="A9" s="8" t="s">
        <v>8</v>
      </c>
      <c r="B9" s="3"/>
      <c r="C9" s="119"/>
      <c r="D9" s="2"/>
      <c r="E9" s="3"/>
    </row>
    <row r="10" ht="15.75" customHeight="1">
      <c r="A10" s="6" t="s">
        <v>9</v>
      </c>
      <c r="B10" s="3"/>
      <c r="C10" s="7" t="s">
        <v>10</v>
      </c>
      <c r="D10" s="2"/>
      <c r="E10" s="3"/>
    </row>
    <row r="11" ht="13.5" customHeight="1">
      <c r="A11" s="8" t="s">
        <v>11</v>
      </c>
      <c r="B11" s="3"/>
      <c r="C11" s="11" t="s">
        <v>301</v>
      </c>
      <c r="D11" s="2"/>
      <c r="E11" s="3"/>
    </row>
    <row r="12" ht="14.25" customHeight="1">
      <c r="A12" s="6" t="s">
        <v>13</v>
      </c>
      <c r="B12" s="3"/>
      <c r="C12" s="12">
        <v>1.0</v>
      </c>
      <c r="D12" s="2"/>
      <c r="E12" s="3"/>
    </row>
    <row r="13" ht="13.5" customHeight="1">
      <c r="A13" s="8" t="s">
        <v>14</v>
      </c>
      <c r="B13" s="3"/>
      <c r="C13" s="13">
        <v>44197.0</v>
      </c>
      <c r="D13" s="2"/>
      <c r="E13" s="3"/>
    </row>
    <row r="14" ht="13.5" customHeight="1">
      <c r="A14" s="14"/>
      <c r="B14" s="14"/>
      <c r="C14" s="14"/>
      <c r="D14" s="14"/>
      <c r="E14" s="14"/>
    </row>
    <row r="15" ht="13.5" customHeight="1">
      <c r="A15" s="15"/>
      <c r="B15" s="15"/>
      <c r="C15" s="15"/>
      <c r="D15" s="15"/>
      <c r="E15" s="15"/>
    </row>
    <row r="16" ht="13.5" hidden="1" customHeight="1">
      <c r="A16" s="16" t="s">
        <v>15</v>
      </c>
      <c r="B16" s="17" t="s">
        <v>16</v>
      </c>
      <c r="C16" s="15"/>
      <c r="D16" s="15"/>
      <c r="E16" s="15"/>
    </row>
    <row r="17" ht="13.5" hidden="1" customHeight="1">
      <c r="A17" s="18" t="s">
        <v>17</v>
      </c>
      <c r="B17" s="19">
        <v>600.0</v>
      </c>
      <c r="C17" s="15"/>
      <c r="D17" s="15"/>
      <c r="E17" s="15"/>
    </row>
    <row r="18" ht="13.5" hidden="1" customHeight="1">
      <c r="A18" s="20" t="s">
        <v>18</v>
      </c>
      <c r="B18" s="21">
        <v>1125.0</v>
      </c>
      <c r="C18" s="15"/>
      <c r="D18" s="15"/>
      <c r="E18" s="15"/>
    </row>
    <row r="19" ht="13.5" hidden="1" customHeight="1">
      <c r="A19" s="20" t="s">
        <v>19</v>
      </c>
      <c r="B19" s="19">
        <v>750.0</v>
      </c>
      <c r="C19" s="15"/>
      <c r="D19" s="15"/>
      <c r="E19" s="15"/>
    </row>
    <row r="20" ht="13.5" hidden="1" customHeight="1">
      <c r="A20" s="20" t="s">
        <v>20</v>
      </c>
      <c r="B20" s="19">
        <v>150.0</v>
      </c>
      <c r="C20" s="15"/>
      <c r="D20" s="15"/>
      <c r="E20" s="15"/>
    </row>
    <row r="21" ht="13.5" hidden="1" customHeight="1">
      <c r="A21" s="20" t="s">
        <v>21</v>
      </c>
      <c r="B21" s="21">
        <v>1350.0</v>
      </c>
      <c r="C21" s="15"/>
      <c r="D21" s="15"/>
      <c r="E21" s="15"/>
    </row>
    <row r="22" ht="14.25" hidden="1" customHeight="1">
      <c r="A22" s="20" t="s">
        <v>22</v>
      </c>
      <c r="B22" s="21">
        <v>4500.0</v>
      </c>
      <c r="C22" s="15"/>
      <c r="D22" s="15"/>
      <c r="E22" s="15"/>
    </row>
    <row r="23" ht="13.5" hidden="1" customHeight="1">
      <c r="A23" s="20" t="s">
        <v>23</v>
      </c>
      <c r="B23" s="21">
        <v>75000.0</v>
      </c>
      <c r="C23" s="15"/>
      <c r="D23" s="15"/>
      <c r="E23" s="15"/>
    </row>
    <row r="24" ht="13.5" hidden="1" customHeight="1">
      <c r="A24" s="20" t="s">
        <v>24</v>
      </c>
      <c r="B24" s="19">
        <v>225.0</v>
      </c>
      <c r="C24" s="15"/>
      <c r="D24" s="15"/>
      <c r="E24" s="15"/>
    </row>
    <row r="25" ht="13.5" hidden="1" customHeight="1">
      <c r="A25" s="20" t="s">
        <v>25</v>
      </c>
      <c r="B25" s="22">
        <v>97.5</v>
      </c>
      <c r="C25" s="15"/>
      <c r="D25" s="15"/>
      <c r="E25" s="15"/>
    </row>
    <row r="26" ht="13.5" hidden="1" customHeight="1">
      <c r="A26" s="20" t="s">
        <v>26</v>
      </c>
      <c r="B26" s="22">
        <v>337.5</v>
      </c>
      <c r="C26" s="15"/>
      <c r="D26" s="15"/>
      <c r="E26" s="15"/>
    </row>
    <row r="27" ht="12.75" customHeight="1"/>
    <row r="28" ht="13.5" customHeight="1"/>
    <row r="29" ht="30.75" customHeight="1">
      <c r="A29" s="23" t="s">
        <v>27</v>
      </c>
      <c r="B29" s="24" t="s">
        <v>28</v>
      </c>
      <c r="C29" s="24" t="s">
        <v>29</v>
      </c>
    </row>
    <row r="30" ht="13.5" customHeight="1">
      <c r="A30" s="25" t="s">
        <v>30</v>
      </c>
      <c r="B30" s="25"/>
      <c r="C30" s="25"/>
    </row>
    <row r="31" ht="13.5" customHeight="1">
      <c r="A31" s="26" t="s">
        <v>31</v>
      </c>
      <c r="B31" s="27" t="s">
        <v>32</v>
      </c>
      <c r="C31" s="27" t="s">
        <v>33</v>
      </c>
    </row>
    <row r="32" ht="13.5" customHeight="1">
      <c r="A32" s="28" t="s">
        <v>34</v>
      </c>
      <c r="B32" s="29"/>
      <c r="C32" s="30" t="str">
        <f>C9</f>
        <v/>
      </c>
    </row>
    <row r="33" ht="13.5" customHeight="1">
      <c r="A33" s="28" t="s">
        <v>35</v>
      </c>
      <c r="B33" s="31"/>
      <c r="C33" s="32"/>
    </row>
    <row r="34" ht="13.5" customHeight="1">
      <c r="A34" s="28" t="s">
        <v>36</v>
      </c>
      <c r="B34" s="33">
        <v>0.2</v>
      </c>
      <c r="C34" s="30">
        <f>C32*B34</f>
        <v>0</v>
      </c>
    </row>
    <row r="35" ht="13.5" customHeight="1">
      <c r="A35" s="28" t="s">
        <v>37</v>
      </c>
      <c r="B35" s="34"/>
      <c r="C35" s="30"/>
    </row>
    <row r="36" ht="13.5" customHeight="1">
      <c r="A36" s="28" t="s">
        <v>38</v>
      </c>
      <c r="B36" s="34"/>
      <c r="C36" s="30"/>
    </row>
    <row r="37" ht="13.5" customHeight="1">
      <c r="A37" s="28" t="s">
        <v>39</v>
      </c>
      <c r="B37" s="34"/>
      <c r="C37" s="30"/>
    </row>
    <row r="38" ht="13.5" customHeight="1">
      <c r="A38" s="28" t="s">
        <v>40</v>
      </c>
      <c r="B38" s="35"/>
      <c r="C38" s="30"/>
    </row>
    <row r="39" ht="13.5" customHeight="1">
      <c r="A39" s="36" t="s">
        <v>41</v>
      </c>
      <c r="B39" s="37"/>
      <c r="C39" s="38">
        <f>SUM(C32:C38)</f>
        <v>0</v>
      </c>
    </row>
    <row r="40" ht="13.5" customHeight="1">
      <c r="A40" s="39"/>
      <c r="B40" s="40"/>
      <c r="C40" s="41"/>
    </row>
    <row r="41" ht="13.5" customHeight="1">
      <c r="A41" s="42" t="s">
        <v>42</v>
      </c>
      <c r="B41" s="2"/>
      <c r="C41" s="3"/>
    </row>
    <row r="42" ht="13.5" customHeight="1">
      <c r="A42" s="43" t="s">
        <v>43</v>
      </c>
      <c r="B42" s="44" t="s">
        <v>32</v>
      </c>
      <c r="C42" s="44" t="s">
        <v>33</v>
      </c>
    </row>
    <row r="43" ht="13.5" customHeight="1">
      <c r="A43" s="28" t="s">
        <v>44</v>
      </c>
      <c r="B43" s="45">
        <v>0.0833</v>
      </c>
      <c r="C43" s="46">
        <f t="shared" ref="C43:C44" si="1">$B43*C$39</f>
        <v>0</v>
      </c>
    </row>
    <row r="44" ht="13.5" customHeight="1">
      <c r="A44" s="28" t="s">
        <v>302</v>
      </c>
      <c r="B44" s="45">
        <v>0.1111</v>
      </c>
      <c r="C44" s="46">
        <f t="shared" si="1"/>
        <v>0</v>
      </c>
    </row>
    <row r="45" ht="13.5" customHeight="1">
      <c r="A45" s="36" t="s">
        <v>46</v>
      </c>
      <c r="B45" s="47">
        <f t="shared" ref="B45:C45" si="2">SUM(B43:B44)</f>
        <v>0.1944</v>
      </c>
      <c r="C45" s="38">
        <f t="shared" si="2"/>
        <v>0</v>
      </c>
    </row>
    <row r="46">
      <c r="A46" s="43" t="s">
        <v>303</v>
      </c>
      <c r="B46" s="44" t="s">
        <v>32</v>
      </c>
      <c r="C46" s="44" t="s">
        <v>33</v>
      </c>
    </row>
    <row r="47" ht="13.5" customHeight="1">
      <c r="A47" s="28" t="s">
        <v>48</v>
      </c>
      <c r="B47" s="45">
        <v>0.2</v>
      </c>
      <c r="C47" s="46">
        <f>B47*(C45+C39)</f>
        <v>0</v>
      </c>
    </row>
    <row r="48" ht="13.5" customHeight="1">
      <c r="A48" s="28" t="s">
        <v>49</v>
      </c>
      <c r="B48" s="45">
        <v>0.025</v>
      </c>
      <c r="C48" s="46">
        <f t="shared" ref="C48:C54" si="3">$B48*(C$39+C$45)</f>
        <v>0</v>
      </c>
    </row>
    <row r="49" ht="13.5" customHeight="1">
      <c r="A49" s="28" t="s">
        <v>304</v>
      </c>
      <c r="B49" s="45">
        <v>0.03</v>
      </c>
      <c r="C49" s="46">
        <f t="shared" si="3"/>
        <v>0</v>
      </c>
    </row>
    <row r="50" ht="13.5" customHeight="1">
      <c r="A50" s="28" t="s">
        <v>51</v>
      </c>
      <c r="B50" s="45">
        <v>0.015</v>
      </c>
      <c r="C50" s="46">
        <f t="shared" si="3"/>
        <v>0</v>
      </c>
    </row>
    <row r="51" ht="13.5" customHeight="1">
      <c r="A51" s="28" t="s">
        <v>52</v>
      </c>
      <c r="B51" s="45">
        <v>0.01</v>
      </c>
      <c r="C51" s="46">
        <f t="shared" si="3"/>
        <v>0</v>
      </c>
    </row>
    <row r="52" ht="13.5" customHeight="1">
      <c r="A52" s="28" t="s">
        <v>53</v>
      </c>
      <c r="B52" s="45">
        <v>0.006</v>
      </c>
      <c r="C52" s="46">
        <f t="shared" si="3"/>
        <v>0</v>
      </c>
    </row>
    <row r="53" ht="13.5" customHeight="1">
      <c r="A53" s="28" t="s">
        <v>54</v>
      </c>
      <c r="B53" s="45">
        <v>0.002</v>
      </c>
      <c r="C53" s="46">
        <f t="shared" si="3"/>
        <v>0</v>
      </c>
    </row>
    <row r="54" ht="15.0" customHeight="1">
      <c r="A54" s="28" t="s">
        <v>55</v>
      </c>
      <c r="B54" s="45">
        <v>0.08</v>
      </c>
      <c r="C54" s="46">
        <f t="shared" si="3"/>
        <v>0</v>
      </c>
    </row>
    <row r="55" ht="12.0" customHeight="1">
      <c r="A55" s="36" t="s">
        <v>46</v>
      </c>
      <c r="B55" s="47">
        <f t="shared" ref="B55:C55" si="4">SUM(B47:B54)</f>
        <v>0.368</v>
      </c>
      <c r="C55" s="38">
        <f t="shared" si="4"/>
        <v>0</v>
      </c>
    </row>
    <row r="56" ht="13.5" customHeight="1">
      <c r="A56" s="26" t="s">
        <v>56</v>
      </c>
      <c r="B56" s="44" t="s">
        <v>57</v>
      </c>
      <c r="C56" s="44" t="s">
        <v>33</v>
      </c>
    </row>
    <row r="57" ht="13.5" customHeight="1">
      <c r="A57" s="28" t="s">
        <v>58</v>
      </c>
      <c r="B57" s="48"/>
      <c r="C57" s="30">
        <f>(2*22*$B57)-(0.06*C32)</f>
        <v>0</v>
      </c>
    </row>
    <row r="58" ht="13.5" customHeight="1">
      <c r="A58" s="28" t="s">
        <v>59</v>
      </c>
      <c r="B58" s="48"/>
      <c r="C58" s="46" t="str">
        <f t="shared" ref="C58:C61" si="5">$B58</f>
        <v/>
      </c>
    </row>
    <row r="59" ht="13.5" customHeight="1">
      <c r="A59" s="50" t="s">
        <v>60</v>
      </c>
      <c r="B59" s="49"/>
      <c r="C59" s="46" t="str">
        <f t="shared" si="5"/>
        <v/>
      </c>
    </row>
    <row r="60" ht="14.25" customHeight="1">
      <c r="A60" s="28" t="s">
        <v>61</v>
      </c>
      <c r="B60" s="48"/>
      <c r="C60" s="46" t="str">
        <f t="shared" si="5"/>
        <v/>
      </c>
    </row>
    <row r="61" ht="13.5" customHeight="1">
      <c r="A61" s="28" t="s">
        <v>62</v>
      </c>
      <c r="B61" s="48"/>
      <c r="C61" s="46" t="str">
        <f t="shared" si="5"/>
        <v/>
      </c>
    </row>
    <row r="62" ht="13.5" customHeight="1">
      <c r="A62" s="36" t="s">
        <v>46</v>
      </c>
      <c r="B62" s="38"/>
      <c r="C62" s="38">
        <f>SUM(C57:C61)</f>
        <v>0</v>
      </c>
    </row>
    <row r="63" ht="13.5" customHeight="1">
      <c r="A63" s="43" t="s">
        <v>63</v>
      </c>
      <c r="B63" s="44" t="s">
        <v>32</v>
      </c>
      <c r="C63" s="44" t="s">
        <v>33</v>
      </c>
    </row>
    <row r="64" ht="13.5" customHeight="1">
      <c r="A64" s="51" t="s">
        <v>64</v>
      </c>
      <c r="B64" s="52">
        <f t="shared" ref="B64:C64" si="6">B45</f>
        <v>0.1944</v>
      </c>
      <c r="C64" s="46">
        <f t="shared" si="6"/>
        <v>0</v>
      </c>
    </row>
    <row r="65" ht="13.5" customHeight="1">
      <c r="A65" s="51" t="s">
        <v>65</v>
      </c>
      <c r="B65" s="52">
        <f t="shared" ref="B65:C65" si="7">B55</f>
        <v>0.368</v>
      </c>
      <c r="C65" s="46">
        <f t="shared" si="7"/>
        <v>0</v>
      </c>
    </row>
    <row r="66" ht="13.5" customHeight="1">
      <c r="A66" s="51" t="s">
        <v>56</v>
      </c>
      <c r="B66" s="52"/>
      <c r="C66" s="46">
        <f>C62</f>
        <v>0</v>
      </c>
    </row>
    <row r="67" ht="13.5" customHeight="1">
      <c r="A67" s="53" t="s">
        <v>162</v>
      </c>
      <c r="B67" s="37"/>
      <c r="C67" s="38">
        <f>SUM(C64:C66)</f>
        <v>0</v>
      </c>
    </row>
    <row r="68" ht="13.5" customHeight="1">
      <c r="A68" s="54"/>
      <c r="B68" s="41"/>
      <c r="C68" s="41"/>
    </row>
    <row r="69" ht="13.5" customHeight="1">
      <c r="A69" s="55" t="s">
        <v>67</v>
      </c>
      <c r="B69" s="25"/>
      <c r="C69" s="25"/>
    </row>
    <row r="70" ht="13.5" customHeight="1">
      <c r="A70" s="26" t="s">
        <v>68</v>
      </c>
      <c r="B70" s="44" t="s">
        <v>32</v>
      </c>
      <c r="C70" s="44" t="s">
        <v>33</v>
      </c>
    </row>
    <row r="71" ht="13.5" customHeight="1">
      <c r="A71" s="28" t="s">
        <v>69</v>
      </c>
      <c r="B71" s="45">
        <f>1/12*0.05</f>
        <v>0.004166666667</v>
      </c>
      <c r="C71" s="46">
        <f t="shared" ref="C71:C76" si="8">$B71*C$39</f>
        <v>0</v>
      </c>
    </row>
    <row r="72" ht="13.5" customHeight="1">
      <c r="A72" s="56" t="s">
        <v>70</v>
      </c>
      <c r="B72" s="45">
        <f>B54*B71</f>
        <v>0.0003333333333</v>
      </c>
      <c r="C72" s="46">
        <f t="shared" si="8"/>
        <v>0</v>
      </c>
    </row>
    <row r="73" ht="13.5" customHeight="1">
      <c r="A73" s="28" t="s">
        <v>305</v>
      </c>
      <c r="B73" s="57">
        <v>0.02</v>
      </c>
      <c r="C73" s="46">
        <f t="shared" si="8"/>
        <v>0</v>
      </c>
    </row>
    <row r="74" ht="13.5" customHeight="1">
      <c r="A74" s="28" t="s">
        <v>72</v>
      </c>
      <c r="B74" s="45">
        <f>1/30*7/12</f>
        <v>0.01944444444</v>
      </c>
      <c r="C74" s="46">
        <f t="shared" si="8"/>
        <v>0</v>
      </c>
    </row>
    <row r="75" ht="13.5" customHeight="1">
      <c r="A75" s="28" t="s">
        <v>73</v>
      </c>
      <c r="B75" s="45">
        <f>B55*B74</f>
        <v>0.007155555556</v>
      </c>
      <c r="C75" s="46">
        <f t="shared" si="8"/>
        <v>0</v>
      </c>
    </row>
    <row r="76" ht="13.5" customHeight="1">
      <c r="A76" s="28" t="s">
        <v>74</v>
      </c>
      <c r="B76" s="57">
        <v>0.02</v>
      </c>
      <c r="C76" s="46">
        <f t="shared" si="8"/>
        <v>0</v>
      </c>
    </row>
    <row r="77" ht="13.5" customHeight="1">
      <c r="A77" s="36" t="s">
        <v>41</v>
      </c>
      <c r="B77" s="37">
        <f t="shared" ref="B77:C77" si="9">SUM(B71:B76)</f>
        <v>0.0711</v>
      </c>
      <c r="C77" s="38">
        <f t="shared" si="9"/>
        <v>0</v>
      </c>
    </row>
    <row r="78" ht="13.5" customHeight="1">
      <c r="A78" s="54"/>
      <c r="B78" s="41"/>
      <c r="C78" s="41"/>
    </row>
    <row r="79" ht="13.5" customHeight="1">
      <c r="A79" s="42" t="s">
        <v>75</v>
      </c>
      <c r="B79" s="2"/>
      <c r="C79" s="3"/>
    </row>
    <row r="80" ht="13.5" customHeight="1">
      <c r="A80" s="26" t="s">
        <v>76</v>
      </c>
      <c r="B80" s="44" t="s">
        <v>32</v>
      </c>
      <c r="C80" s="44" t="s">
        <v>33</v>
      </c>
    </row>
    <row r="81" ht="13.5" customHeight="1">
      <c r="A81" s="58" t="s">
        <v>77</v>
      </c>
      <c r="B81" s="59">
        <v>0.00926</v>
      </c>
      <c r="C81" s="46">
        <f>$B81*(C$39+C67+C77)</f>
        <v>0</v>
      </c>
    </row>
    <row r="82" ht="13.5" customHeight="1">
      <c r="A82" s="58" t="s">
        <v>78</v>
      </c>
      <c r="B82" s="45">
        <v>0.0028</v>
      </c>
      <c r="C82" s="46">
        <f>$B82*(C$39+C67+C77)</f>
        <v>0</v>
      </c>
    </row>
    <row r="83" ht="13.5" customHeight="1">
      <c r="A83" s="58" t="s">
        <v>79</v>
      </c>
      <c r="B83" s="45">
        <v>4.0E-4</v>
      </c>
      <c r="C83" s="46">
        <f>$B83*(C$39+C67+C77)</f>
        <v>0</v>
      </c>
    </row>
    <row r="84" ht="13.5" customHeight="1">
      <c r="A84" s="58" t="s">
        <v>80</v>
      </c>
      <c r="B84" s="45">
        <v>0.0027</v>
      </c>
      <c r="C84" s="46">
        <f>$B84*(C$39+C67+C77)</f>
        <v>0</v>
      </c>
    </row>
    <row r="85" ht="14.25" customHeight="1">
      <c r="A85" s="58" t="s">
        <v>81</v>
      </c>
      <c r="B85" s="45">
        <v>9.0E-4</v>
      </c>
      <c r="C85" s="46">
        <f>$B85*(C$39+C67+C77)</f>
        <v>0</v>
      </c>
    </row>
    <row r="86" ht="13.5" customHeight="1">
      <c r="A86" s="58" t="s">
        <v>82</v>
      </c>
      <c r="B86" s="45">
        <v>0.0166</v>
      </c>
      <c r="C86" s="46">
        <f>$B86*(C$39+C67+C77)</f>
        <v>0</v>
      </c>
    </row>
    <row r="87" ht="13.5" customHeight="1">
      <c r="A87" s="36" t="s">
        <v>46</v>
      </c>
      <c r="B87" s="47">
        <f t="shared" ref="B87:C87" si="10">SUM(B81:B86)</f>
        <v>0.03266</v>
      </c>
      <c r="C87" s="38">
        <f t="shared" si="10"/>
        <v>0</v>
      </c>
    </row>
    <row r="88" ht="13.5" customHeight="1">
      <c r="A88" s="26" t="s">
        <v>83</v>
      </c>
      <c r="B88" s="60"/>
      <c r="C88" s="44" t="s">
        <v>33</v>
      </c>
    </row>
    <row r="89" ht="13.5" customHeight="1">
      <c r="A89" s="28" t="s">
        <v>84</v>
      </c>
      <c r="B89" s="45">
        <v>0.0</v>
      </c>
      <c r="C89" s="46">
        <f>$B89*C$39</f>
        <v>0</v>
      </c>
    </row>
    <row r="90" ht="13.5" customHeight="1">
      <c r="A90" s="36" t="s">
        <v>46</v>
      </c>
      <c r="B90" s="47">
        <f t="shared" ref="B90:C90" si="11">SUM(B89)</f>
        <v>0</v>
      </c>
      <c r="C90" s="38">
        <f t="shared" si="11"/>
        <v>0</v>
      </c>
    </row>
    <row r="91" ht="13.5" customHeight="1">
      <c r="A91" s="26" t="s">
        <v>85</v>
      </c>
      <c r="B91" s="44" t="s">
        <v>32</v>
      </c>
      <c r="C91" s="44" t="s">
        <v>33</v>
      </c>
    </row>
    <row r="92" ht="13.5" customHeight="1">
      <c r="A92" s="28" t="s">
        <v>86</v>
      </c>
      <c r="B92" s="45">
        <f t="shared" ref="B92:C92" si="12">B87</f>
        <v>0.03266</v>
      </c>
      <c r="C92" s="46">
        <f t="shared" si="12"/>
        <v>0</v>
      </c>
    </row>
    <row r="93" ht="13.5" customHeight="1">
      <c r="A93" s="28" t="s">
        <v>87</v>
      </c>
      <c r="B93" s="45">
        <f t="shared" ref="B93:C93" si="13">B90</f>
        <v>0</v>
      </c>
      <c r="C93" s="46">
        <f t="shared" si="13"/>
        <v>0</v>
      </c>
    </row>
    <row r="94" ht="13.5" customHeight="1">
      <c r="A94" s="36" t="s">
        <v>41</v>
      </c>
      <c r="B94" s="37"/>
      <c r="C94" s="38">
        <f>SUM(C92:C93)</f>
        <v>0</v>
      </c>
    </row>
    <row r="95" ht="13.5" customHeight="1">
      <c r="A95" s="54"/>
      <c r="B95" s="64"/>
      <c r="C95" s="41"/>
    </row>
    <row r="96" ht="13.5" customHeight="1">
      <c r="A96" s="42" t="s">
        <v>88</v>
      </c>
      <c r="B96" s="2"/>
      <c r="C96" s="3"/>
    </row>
    <row r="97" ht="15.0" customHeight="1">
      <c r="A97" s="26" t="s">
        <v>89</v>
      </c>
      <c r="B97" s="44" t="s">
        <v>57</v>
      </c>
      <c r="C97" s="44" t="s">
        <v>33</v>
      </c>
    </row>
    <row r="98" ht="15.0" customHeight="1">
      <c r="A98" s="28" t="s">
        <v>90</v>
      </c>
      <c r="B98" s="66">
        <f>'Materiais - Equipamentos - Unif'!$E$354</f>
        <v>0</v>
      </c>
      <c r="C98" s="30">
        <f t="shared" ref="C98:C100" si="14">B98</f>
        <v>0</v>
      </c>
    </row>
    <row r="99" ht="15.0" customHeight="1">
      <c r="A99" s="28" t="s">
        <v>91</v>
      </c>
      <c r="B99" s="66">
        <f>'Materiais - Equipamentos - Unif'!$E$350</f>
        <v>0</v>
      </c>
      <c r="C99" s="30">
        <f t="shared" si="14"/>
        <v>0</v>
      </c>
    </row>
    <row r="100" ht="15.0" customHeight="1">
      <c r="A100" s="28" t="s">
        <v>92</v>
      </c>
      <c r="B100" s="66">
        <f>'Materiais - Equipamentos - Unif'!$E$352</f>
        <v>0</v>
      </c>
      <c r="C100" s="30">
        <f t="shared" si="14"/>
        <v>0</v>
      </c>
    </row>
    <row r="101" ht="15.0" customHeight="1">
      <c r="A101" s="28" t="s">
        <v>93</v>
      </c>
      <c r="B101" s="66"/>
      <c r="C101" s="30">
        <v>0.0</v>
      </c>
    </row>
    <row r="102" ht="15.0" customHeight="1">
      <c r="A102" s="36" t="s">
        <v>41</v>
      </c>
      <c r="B102" s="67"/>
      <c r="C102" s="38">
        <f>SUM(C98:C101)</f>
        <v>0</v>
      </c>
    </row>
    <row r="103" ht="15.75" customHeight="1">
      <c r="A103" s="54"/>
      <c r="B103" s="64"/>
      <c r="C103" s="41"/>
    </row>
    <row r="104" ht="16.5" customHeight="1">
      <c r="A104" s="42" t="s">
        <v>94</v>
      </c>
      <c r="B104" s="2"/>
      <c r="C104" s="3"/>
    </row>
    <row r="105" ht="17.25" customHeight="1">
      <c r="A105" s="26" t="s">
        <v>95</v>
      </c>
      <c r="B105" s="44" t="s">
        <v>32</v>
      </c>
      <c r="C105" s="44" t="s">
        <v>33</v>
      </c>
    </row>
    <row r="106" ht="15.0" customHeight="1">
      <c r="A106" s="28" t="s">
        <v>96</v>
      </c>
      <c r="B106" s="68"/>
      <c r="C106" s="46">
        <f>$B106*(C39+C67+C77+C94+C102)</f>
        <v>0</v>
      </c>
    </row>
    <row r="107" ht="13.5" customHeight="1">
      <c r="A107" s="28" t="s">
        <v>97</v>
      </c>
      <c r="B107" s="68"/>
      <c r="C107" s="46">
        <f>$B107*(C39+C67+C77+C94+C102+C106)</f>
        <v>0</v>
      </c>
    </row>
    <row r="108">
      <c r="A108" s="28" t="s">
        <v>306</v>
      </c>
      <c r="B108" s="45">
        <f>SUM(B109:B112)</f>
        <v>0.1125</v>
      </c>
      <c r="C108" s="46">
        <f>((C39+C67+C77+C94+C102+C106+C107)/(1-($B$108)))*$B108</f>
        <v>0</v>
      </c>
    </row>
    <row r="109" ht="13.5" customHeight="1">
      <c r="A109" s="69" t="s">
        <v>99</v>
      </c>
      <c r="B109" s="45">
        <v>0.0925</v>
      </c>
      <c r="C109" s="70">
        <f>((C39+C67+C77+C94+C102+C106+C107)/(1-($B$109+$B$111)))*$B109</f>
        <v>0</v>
      </c>
    </row>
    <row r="110" ht="13.5" customHeight="1">
      <c r="A110" s="69" t="s">
        <v>100</v>
      </c>
      <c r="B110" s="45"/>
      <c r="C110" s="70"/>
    </row>
    <row r="111" ht="13.5" customHeight="1">
      <c r="A111" s="69" t="s">
        <v>101</v>
      </c>
      <c r="B111" s="45">
        <v>0.02</v>
      </c>
      <c r="C111" s="70">
        <f>((C39+C67+C77+C94+C102+C106+C107)/(1-($B$111+$B$109)))*$B111</f>
        <v>0</v>
      </c>
    </row>
    <row r="112" ht="13.5" customHeight="1">
      <c r="A112" s="69" t="s">
        <v>102</v>
      </c>
      <c r="B112" s="71"/>
      <c r="C112" s="72"/>
    </row>
    <row r="113" ht="13.5" customHeight="1">
      <c r="A113" s="36" t="s">
        <v>41</v>
      </c>
      <c r="B113" s="67"/>
      <c r="C113" s="38">
        <f>SUM(C106:C108)</f>
        <v>0</v>
      </c>
    </row>
    <row r="114" ht="13.5" customHeight="1">
      <c r="A114" s="15"/>
      <c r="B114" s="15"/>
      <c r="C114" s="15"/>
    </row>
    <row r="115" ht="13.5" customHeight="1">
      <c r="A115" s="15"/>
      <c r="B115" s="15"/>
      <c r="C115" s="15"/>
    </row>
    <row r="116" ht="13.5" customHeight="1">
      <c r="A116" s="73" t="s">
        <v>103</v>
      </c>
      <c r="B116" s="3"/>
      <c r="C116" s="74" t="s">
        <v>29</v>
      </c>
    </row>
    <row r="117" ht="13.5" customHeight="1">
      <c r="A117" s="75" t="s">
        <v>104</v>
      </c>
      <c r="B117" s="3"/>
      <c r="C117" s="44" t="s">
        <v>33</v>
      </c>
    </row>
    <row r="118" ht="13.5" customHeight="1">
      <c r="A118" s="76" t="s">
        <v>105</v>
      </c>
      <c r="B118" s="3"/>
      <c r="C118" s="46">
        <f>C39</f>
        <v>0</v>
      </c>
    </row>
    <row r="119" ht="13.5" customHeight="1">
      <c r="A119" s="76" t="s">
        <v>106</v>
      </c>
      <c r="B119" s="3"/>
      <c r="C119" s="46">
        <f>C67</f>
        <v>0</v>
      </c>
    </row>
    <row r="120" ht="13.5" customHeight="1">
      <c r="A120" s="76" t="s">
        <v>107</v>
      </c>
      <c r="B120" s="3"/>
      <c r="C120" s="46">
        <f>C77</f>
        <v>0</v>
      </c>
    </row>
    <row r="121" ht="13.5" customHeight="1">
      <c r="A121" s="76" t="s">
        <v>108</v>
      </c>
      <c r="B121" s="3"/>
      <c r="C121" s="46">
        <f>C94</f>
        <v>0</v>
      </c>
    </row>
    <row r="122" ht="13.5" customHeight="1">
      <c r="A122" s="76" t="s">
        <v>109</v>
      </c>
      <c r="B122" s="3"/>
      <c r="C122" s="46">
        <f>C102</f>
        <v>0</v>
      </c>
    </row>
    <row r="123" ht="13.5" customHeight="1">
      <c r="A123" s="77" t="s">
        <v>110</v>
      </c>
      <c r="B123" s="3"/>
      <c r="C123" s="78">
        <f>SUM(C118:C122)</f>
        <v>0</v>
      </c>
    </row>
    <row r="124" ht="13.5" customHeight="1">
      <c r="A124" s="76" t="s">
        <v>111</v>
      </c>
      <c r="B124" s="3"/>
      <c r="C124" s="46">
        <f>C113</f>
        <v>0</v>
      </c>
    </row>
    <row r="125" ht="13.5" customHeight="1">
      <c r="A125" s="79" t="s">
        <v>112</v>
      </c>
      <c r="B125" s="3"/>
      <c r="C125" s="80">
        <f>ROUND(C118+C119+C120+C121+C122+C124,2)</f>
        <v>0</v>
      </c>
    </row>
    <row r="126" ht="12.75" customHeight="1"/>
    <row r="127" ht="13.5" hidden="1" customHeight="1">
      <c r="A127" s="81"/>
      <c r="B127" s="81"/>
      <c r="C127" s="81"/>
      <c r="D127" s="81"/>
      <c r="E127" s="81"/>
      <c r="F127" s="81"/>
      <c r="G127" s="81"/>
    </row>
    <row r="128" ht="13.5" hidden="1" customHeight="1">
      <c r="A128" s="82" t="s">
        <v>113</v>
      </c>
      <c r="B128" s="83"/>
      <c r="C128" s="83"/>
      <c r="D128" s="83"/>
      <c r="E128" s="84"/>
      <c r="F128" s="81"/>
      <c r="G128" s="81"/>
    </row>
    <row r="129" ht="24.75" hidden="1" customHeight="1">
      <c r="A129" s="85" t="s">
        <v>114</v>
      </c>
      <c r="B129" s="86" t="s">
        <v>115</v>
      </c>
      <c r="C129" s="86" t="s">
        <v>116</v>
      </c>
      <c r="D129" s="86" t="s">
        <v>117</v>
      </c>
      <c r="E129" s="87"/>
      <c r="F129" s="87"/>
      <c r="G129" s="87"/>
    </row>
    <row r="130" ht="13.5" hidden="1" customHeight="1">
      <c r="A130" s="88" t="s">
        <v>118</v>
      </c>
      <c r="B130" s="89" t="s">
        <v>119</v>
      </c>
      <c r="C130" s="90">
        <f>C125</f>
        <v>0</v>
      </c>
      <c r="D130" s="91">
        <f>1/B17*C130</f>
        <v>0</v>
      </c>
      <c r="E130" s="87"/>
      <c r="F130" s="87"/>
      <c r="G130" s="87"/>
    </row>
    <row r="131" ht="13.5" hidden="1" customHeight="1">
      <c r="A131" s="92" t="s">
        <v>120</v>
      </c>
      <c r="B131" s="2"/>
      <c r="C131" s="3"/>
      <c r="D131" s="93">
        <f>ROUND(SUM(D130),2)</f>
        <v>0</v>
      </c>
      <c r="E131" s="87"/>
      <c r="F131" s="87"/>
      <c r="G131" s="87"/>
    </row>
    <row r="132" ht="13.5" hidden="1" customHeight="1">
      <c r="A132" s="87"/>
      <c r="B132" s="87"/>
      <c r="C132" s="87"/>
      <c r="D132" s="87"/>
      <c r="E132" s="87"/>
      <c r="F132" s="87"/>
      <c r="G132" s="87"/>
    </row>
    <row r="133" ht="13.5" hidden="1" customHeight="1">
      <c r="A133" s="87"/>
      <c r="B133" s="87"/>
      <c r="C133" s="87"/>
      <c r="D133" s="87"/>
      <c r="E133" s="87"/>
      <c r="F133" s="87"/>
      <c r="G133" s="87"/>
    </row>
    <row r="134" ht="13.5" hidden="1" customHeight="1">
      <c r="A134" s="139" t="s">
        <v>121</v>
      </c>
      <c r="B134" s="83"/>
      <c r="C134" s="83"/>
      <c r="D134" s="83"/>
      <c r="E134" s="84"/>
      <c r="F134" s="87"/>
      <c r="G134" s="87"/>
    </row>
    <row r="135" ht="36.0" hidden="1" customHeight="1">
      <c r="A135" s="85" t="s">
        <v>114</v>
      </c>
      <c r="B135" s="86" t="s">
        <v>115</v>
      </c>
      <c r="C135" s="86" t="s">
        <v>116</v>
      </c>
      <c r="D135" s="86" t="s">
        <v>122</v>
      </c>
      <c r="E135" s="87"/>
      <c r="F135" s="87"/>
      <c r="G135" s="87"/>
    </row>
    <row r="136" ht="13.5" hidden="1" customHeight="1">
      <c r="A136" s="88" t="s">
        <v>118</v>
      </c>
      <c r="B136" s="89" t="s">
        <v>119</v>
      </c>
      <c r="C136" s="90">
        <f>C125</f>
        <v>0</v>
      </c>
      <c r="D136" s="91">
        <f>(1/B18)*C136</f>
        <v>0</v>
      </c>
      <c r="E136" s="87"/>
      <c r="F136" s="87"/>
      <c r="G136" s="87"/>
    </row>
    <row r="137" ht="13.5" hidden="1" customHeight="1">
      <c r="A137" s="92" t="s">
        <v>120</v>
      </c>
      <c r="B137" s="2"/>
      <c r="C137" s="3"/>
      <c r="D137" s="93">
        <f>ROUND(SUM(D136),2)</f>
        <v>0</v>
      </c>
      <c r="E137" s="87"/>
      <c r="F137" s="87"/>
      <c r="G137" s="87"/>
    </row>
    <row r="138" ht="13.5" hidden="1" customHeight="1">
      <c r="A138" s="87"/>
      <c r="B138" s="87"/>
      <c r="C138" s="87"/>
      <c r="D138" s="87"/>
      <c r="E138" s="87"/>
      <c r="F138" s="87"/>
      <c r="G138" s="87"/>
    </row>
    <row r="139" ht="13.5" hidden="1" customHeight="1">
      <c r="A139" s="87"/>
      <c r="B139" s="87"/>
      <c r="C139" s="87"/>
      <c r="D139" s="87"/>
      <c r="E139" s="87"/>
      <c r="F139" s="87"/>
      <c r="G139" s="87"/>
    </row>
    <row r="140" ht="13.5" hidden="1" customHeight="1">
      <c r="A140" s="139" t="s">
        <v>123</v>
      </c>
      <c r="B140" s="83"/>
      <c r="C140" s="83"/>
      <c r="D140" s="83"/>
      <c r="E140" s="84"/>
      <c r="F140" s="87"/>
      <c r="G140" s="87"/>
    </row>
    <row r="141" ht="33.75" hidden="1" customHeight="1">
      <c r="A141" s="85" t="s">
        <v>114</v>
      </c>
      <c r="B141" s="86" t="s">
        <v>115</v>
      </c>
      <c r="C141" s="86" t="s">
        <v>116</v>
      </c>
      <c r="D141" s="86" t="s">
        <v>122</v>
      </c>
      <c r="E141" s="87"/>
      <c r="F141" s="87"/>
      <c r="G141" s="87"/>
    </row>
    <row r="142" ht="13.5" hidden="1" customHeight="1">
      <c r="A142" s="88" t="s">
        <v>118</v>
      </c>
      <c r="B142" s="89" t="s">
        <v>119</v>
      </c>
      <c r="C142" s="90">
        <f>C125</f>
        <v>0</v>
      </c>
      <c r="D142" s="91">
        <f>1/B19*C142</f>
        <v>0</v>
      </c>
      <c r="E142" s="87"/>
      <c r="F142" s="87"/>
      <c r="G142" s="87"/>
    </row>
    <row r="143" ht="13.5" hidden="1" customHeight="1">
      <c r="A143" s="92" t="s">
        <v>120</v>
      </c>
      <c r="B143" s="2"/>
      <c r="C143" s="3"/>
      <c r="D143" s="93">
        <f>ROUND(SUM(D142),2)</f>
        <v>0</v>
      </c>
      <c r="E143" s="87"/>
      <c r="F143" s="87"/>
      <c r="G143" s="87"/>
    </row>
    <row r="144" ht="13.5" hidden="1" customHeight="1">
      <c r="A144" s="87"/>
      <c r="B144" s="87"/>
      <c r="C144" s="87"/>
      <c r="D144" s="87"/>
      <c r="E144" s="87"/>
      <c r="F144" s="87"/>
      <c r="G144" s="87"/>
    </row>
    <row r="145" ht="13.5" hidden="1" customHeight="1">
      <c r="A145" s="87"/>
      <c r="B145" s="87"/>
      <c r="C145" s="87"/>
      <c r="D145" s="87"/>
      <c r="E145" s="87"/>
      <c r="F145" s="87"/>
      <c r="G145" s="87"/>
    </row>
    <row r="146" ht="13.5" hidden="1" customHeight="1">
      <c r="A146" s="139" t="s">
        <v>124</v>
      </c>
      <c r="B146" s="83"/>
      <c r="C146" s="83"/>
      <c r="D146" s="83"/>
      <c r="E146" s="84"/>
      <c r="F146" s="87"/>
      <c r="G146" s="87"/>
    </row>
    <row r="147" ht="34.5" hidden="1" customHeight="1">
      <c r="A147" s="85" t="s">
        <v>114</v>
      </c>
      <c r="B147" s="95" t="s">
        <v>115</v>
      </c>
      <c r="C147" s="86" t="s">
        <v>116</v>
      </c>
      <c r="D147" s="95" t="s">
        <v>122</v>
      </c>
      <c r="E147" s="87"/>
      <c r="F147" s="87"/>
      <c r="G147" s="87"/>
    </row>
    <row r="148" ht="13.5" hidden="1" customHeight="1">
      <c r="A148" s="88" t="s">
        <v>118</v>
      </c>
      <c r="B148" s="89" t="s">
        <v>119</v>
      </c>
      <c r="C148" s="96">
        <f>C125</f>
        <v>0</v>
      </c>
      <c r="D148" s="97">
        <f>1/B20*C148</f>
        <v>0</v>
      </c>
      <c r="E148" s="87"/>
      <c r="F148" s="87"/>
      <c r="G148" s="87"/>
    </row>
    <row r="149" ht="13.5" hidden="1" customHeight="1">
      <c r="A149" s="92" t="s">
        <v>120</v>
      </c>
      <c r="B149" s="2"/>
      <c r="C149" s="3"/>
      <c r="D149" s="98">
        <f>ROUND(SUM(D148),2)</f>
        <v>0</v>
      </c>
      <c r="E149" s="87"/>
      <c r="F149" s="87"/>
      <c r="G149" s="87"/>
    </row>
    <row r="150" ht="13.5" hidden="1" customHeight="1">
      <c r="A150" s="87"/>
      <c r="B150" s="87"/>
      <c r="C150" s="87"/>
      <c r="D150" s="87"/>
      <c r="E150" s="87"/>
      <c r="F150" s="87"/>
      <c r="G150" s="87"/>
    </row>
    <row r="151" ht="13.5" hidden="1" customHeight="1">
      <c r="A151" s="87"/>
      <c r="B151" s="87"/>
      <c r="C151" s="87"/>
      <c r="D151" s="87"/>
      <c r="E151" s="87"/>
      <c r="F151" s="87"/>
      <c r="G151" s="87"/>
    </row>
    <row r="152" ht="13.5" hidden="1" customHeight="1">
      <c r="A152" s="139" t="s">
        <v>125</v>
      </c>
      <c r="B152" s="83"/>
      <c r="C152" s="83"/>
      <c r="D152" s="83"/>
      <c r="E152" s="84"/>
      <c r="F152" s="87"/>
      <c r="G152" s="87"/>
    </row>
    <row r="153" ht="33.0" hidden="1" customHeight="1">
      <c r="A153" s="85" t="s">
        <v>114</v>
      </c>
      <c r="B153" s="86" t="s">
        <v>126</v>
      </c>
      <c r="C153" s="86" t="s">
        <v>116</v>
      </c>
      <c r="D153" s="86" t="s">
        <v>122</v>
      </c>
      <c r="E153" s="87"/>
      <c r="F153" s="87"/>
      <c r="G153" s="87"/>
    </row>
    <row r="154" ht="13.5" hidden="1" customHeight="1">
      <c r="A154" s="88" t="s">
        <v>118</v>
      </c>
      <c r="B154" s="89" t="s">
        <v>119</v>
      </c>
      <c r="C154" s="90">
        <f>C125</f>
        <v>0</v>
      </c>
      <c r="D154" s="91">
        <f>1/B21*C154</f>
        <v>0</v>
      </c>
      <c r="E154" s="87"/>
      <c r="F154" s="87"/>
      <c r="G154" s="87"/>
    </row>
    <row r="155" ht="13.5" hidden="1" customHeight="1">
      <c r="A155" s="92" t="s">
        <v>120</v>
      </c>
      <c r="B155" s="2"/>
      <c r="C155" s="3"/>
      <c r="D155" s="93">
        <f>ROUND(SUM(D154),2)</f>
        <v>0</v>
      </c>
      <c r="E155" s="87"/>
      <c r="F155" s="87"/>
      <c r="G155" s="87"/>
    </row>
    <row r="156" ht="13.5" hidden="1" customHeight="1">
      <c r="A156" s="99"/>
      <c r="B156" s="99"/>
      <c r="C156" s="99"/>
      <c r="D156" s="100"/>
      <c r="E156" s="87"/>
      <c r="F156" s="87"/>
      <c r="G156" s="87"/>
    </row>
    <row r="157" ht="13.5" hidden="1" customHeight="1">
      <c r="A157" s="99"/>
      <c r="B157" s="99"/>
      <c r="C157" s="99"/>
      <c r="D157" s="100"/>
      <c r="E157" s="87"/>
      <c r="F157" s="87"/>
      <c r="G157" s="87"/>
    </row>
    <row r="158" ht="13.5" hidden="1" customHeight="1">
      <c r="A158" s="139" t="s">
        <v>127</v>
      </c>
      <c r="B158" s="83"/>
      <c r="C158" s="83"/>
      <c r="D158" s="84"/>
      <c r="E158" s="87"/>
      <c r="F158" s="87"/>
      <c r="G158" s="87"/>
    </row>
    <row r="159" ht="33.75" hidden="1" customHeight="1">
      <c r="A159" s="85" t="s">
        <v>114</v>
      </c>
      <c r="B159" s="86" t="s">
        <v>126</v>
      </c>
      <c r="C159" s="86" t="s">
        <v>116</v>
      </c>
      <c r="D159" s="86" t="s">
        <v>122</v>
      </c>
      <c r="E159" s="87"/>
      <c r="F159" s="87"/>
      <c r="G159" s="87"/>
    </row>
    <row r="160" ht="13.5" hidden="1" customHeight="1">
      <c r="A160" s="88" t="s">
        <v>118</v>
      </c>
      <c r="B160" s="89" t="s">
        <v>119</v>
      </c>
      <c r="C160" s="90">
        <f>C125</f>
        <v>0</v>
      </c>
      <c r="D160" s="91">
        <f>1/B22*C160</f>
        <v>0</v>
      </c>
      <c r="E160" s="87"/>
      <c r="F160" s="87"/>
      <c r="G160" s="87"/>
    </row>
    <row r="161" ht="13.5" hidden="1" customHeight="1">
      <c r="A161" s="92" t="s">
        <v>120</v>
      </c>
      <c r="B161" s="2"/>
      <c r="C161" s="3"/>
      <c r="D161" s="93">
        <f>ROUND(SUM(D160),2)</f>
        <v>0</v>
      </c>
      <c r="E161" s="87"/>
      <c r="F161" s="87"/>
      <c r="G161" s="87"/>
    </row>
    <row r="162" ht="13.5" hidden="1" customHeight="1">
      <c r="A162" s="99"/>
      <c r="B162" s="99"/>
      <c r="C162" s="99"/>
      <c r="D162" s="100"/>
      <c r="E162" s="87"/>
      <c r="F162" s="87"/>
      <c r="G162" s="87"/>
    </row>
    <row r="163" ht="13.5" hidden="1" customHeight="1">
      <c r="A163" s="99"/>
      <c r="B163" s="99"/>
      <c r="C163" s="99"/>
      <c r="D163" s="100"/>
      <c r="E163" s="87"/>
      <c r="F163" s="87"/>
      <c r="G163" s="87"/>
    </row>
    <row r="164" ht="13.5" hidden="1" customHeight="1">
      <c r="A164" s="139" t="s">
        <v>128</v>
      </c>
      <c r="B164" s="83"/>
      <c r="C164" s="83"/>
      <c r="D164" s="84"/>
      <c r="E164" s="87"/>
      <c r="F164" s="87"/>
      <c r="G164" s="87"/>
    </row>
    <row r="165" ht="33.75" hidden="1" customHeight="1">
      <c r="A165" s="85" t="s">
        <v>114</v>
      </c>
      <c r="B165" s="86" t="s">
        <v>126</v>
      </c>
      <c r="C165" s="86" t="s">
        <v>116</v>
      </c>
      <c r="D165" s="86" t="s">
        <v>122</v>
      </c>
      <c r="E165" s="87"/>
      <c r="F165" s="87"/>
      <c r="G165" s="87"/>
    </row>
    <row r="166" ht="13.5" hidden="1" customHeight="1">
      <c r="A166" s="88" t="s">
        <v>118</v>
      </c>
      <c r="B166" s="89" t="s">
        <v>119</v>
      </c>
      <c r="C166" s="90">
        <f>C125</f>
        <v>0</v>
      </c>
      <c r="D166" s="91">
        <f>1/B23*C166</f>
        <v>0</v>
      </c>
      <c r="E166" s="87"/>
      <c r="F166" s="87"/>
      <c r="G166" s="87"/>
    </row>
    <row r="167" ht="13.5" hidden="1" customHeight="1">
      <c r="A167" s="92" t="s">
        <v>120</v>
      </c>
      <c r="B167" s="2"/>
      <c r="C167" s="3"/>
      <c r="D167" s="93">
        <f>ROUND(SUM(D166),2)</f>
        <v>0</v>
      </c>
      <c r="E167" s="87"/>
      <c r="F167" s="87"/>
      <c r="G167" s="87"/>
    </row>
    <row r="168" ht="13.5" hidden="1" customHeight="1">
      <c r="A168" s="87"/>
      <c r="B168" s="87"/>
      <c r="C168" s="87"/>
      <c r="D168" s="87"/>
      <c r="E168" s="87"/>
      <c r="F168" s="87"/>
      <c r="G168" s="87"/>
    </row>
    <row r="169" ht="13.5" hidden="1" customHeight="1">
      <c r="A169" s="87"/>
      <c r="B169" s="87"/>
      <c r="C169" s="87"/>
      <c r="D169" s="87"/>
      <c r="E169" s="87"/>
      <c r="F169" s="87"/>
      <c r="G169" s="87"/>
    </row>
    <row r="170" ht="13.5" hidden="1" customHeight="1">
      <c r="A170" s="139" t="s">
        <v>129</v>
      </c>
      <c r="B170" s="83"/>
      <c r="C170" s="83"/>
      <c r="D170" s="83"/>
      <c r="E170" s="84"/>
      <c r="F170" s="87"/>
      <c r="G170" s="87"/>
    </row>
    <row r="171" ht="36.0" hidden="1" customHeight="1">
      <c r="A171" s="85" t="s">
        <v>114</v>
      </c>
      <c r="B171" s="86" t="s">
        <v>126</v>
      </c>
      <c r="C171" s="86" t="s">
        <v>130</v>
      </c>
      <c r="D171" s="86" t="s">
        <v>131</v>
      </c>
      <c r="E171" s="86" t="s">
        <v>132</v>
      </c>
      <c r="F171" s="86" t="s">
        <v>133</v>
      </c>
      <c r="G171" s="86" t="s">
        <v>134</v>
      </c>
    </row>
    <row r="172" ht="13.5" hidden="1" customHeight="1">
      <c r="A172" s="88" t="s">
        <v>118</v>
      </c>
      <c r="B172" s="89" t="s">
        <v>119</v>
      </c>
      <c r="C172" s="101">
        <v>16.0</v>
      </c>
      <c r="D172" s="102" t="s">
        <v>135</v>
      </c>
      <c r="E172" s="103">
        <f>1/B24*C172*(1/188.76)</f>
        <v>0.0003767276495</v>
      </c>
      <c r="F172" s="104">
        <f>C125</f>
        <v>0</v>
      </c>
      <c r="G172" s="91">
        <f>E172*F172</f>
        <v>0</v>
      </c>
    </row>
    <row r="173" ht="13.5" hidden="1" customHeight="1">
      <c r="A173" s="105"/>
      <c r="B173" s="105"/>
      <c r="C173" s="105"/>
      <c r="D173" s="105"/>
      <c r="E173" s="105"/>
      <c r="F173" s="106" t="s">
        <v>120</v>
      </c>
      <c r="G173" s="93">
        <f>SUM(G172)</f>
        <v>0</v>
      </c>
    </row>
    <row r="174" ht="13.5" hidden="1" customHeight="1">
      <c r="A174" s="87"/>
      <c r="B174" s="87"/>
      <c r="C174" s="87"/>
      <c r="D174" s="87"/>
      <c r="E174" s="87"/>
      <c r="F174" s="87"/>
      <c r="G174" s="87"/>
    </row>
    <row r="175" ht="13.5" hidden="1" customHeight="1">
      <c r="A175" s="87"/>
      <c r="B175" s="87"/>
      <c r="C175" s="87"/>
      <c r="D175" s="87"/>
      <c r="E175" s="87"/>
      <c r="F175" s="87"/>
      <c r="G175" s="87"/>
    </row>
    <row r="176" ht="13.5" hidden="1" customHeight="1">
      <c r="A176" s="139" t="s">
        <v>136</v>
      </c>
      <c r="B176" s="83"/>
      <c r="C176" s="83"/>
      <c r="D176" s="83"/>
      <c r="E176" s="84"/>
      <c r="F176" s="140"/>
      <c r="G176" s="141"/>
    </row>
    <row r="177" ht="39.75" hidden="1" customHeight="1">
      <c r="A177" s="85" t="s">
        <v>114</v>
      </c>
      <c r="B177" s="86" t="s">
        <v>137</v>
      </c>
      <c r="C177" s="86" t="s">
        <v>138</v>
      </c>
      <c r="D177" s="86" t="s">
        <v>139</v>
      </c>
      <c r="E177" s="86" t="s">
        <v>140</v>
      </c>
      <c r="F177" s="86" t="s">
        <v>133</v>
      </c>
      <c r="G177" s="86" t="s">
        <v>134</v>
      </c>
    </row>
    <row r="178" ht="13.5" hidden="1" customHeight="1">
      <c r="A178" s="88" t="s">
        <v>118</v>
      </c>
      <c r="B178" s="89" t="s">
        <v>119</v>
      </c>
      <c r="C178" s="101">
        <v>16.0</v>
      </c>
      <c r="D178" s="102" t="s">
        <v>135</v>
      </c>
      <c r="E178" s="103">
        <f>1/B25*C178*(1/188.76)</f>
        <v>0.0008693714987</v>
      </c>
      <c r="F178" s="104">
        <f>C125</f>
        <v>0</v>
      </c>
      <c r="G178" s="91">
        <f>E178*F178</f>
        <v>0</v>
      </c>
    </row>
    <row r="179" ht="13.5" hidden="1" customHeight="1">
      <c r="A179" s="105"/>
      <c r="B179" s="105"/>
      <c r="C179" s="105"/>
      <c r="D179" s="105"/>
      <c r="E179" s="105"/>
      <c r="F179" s="106" t="s">
        <v>120</v>
      </c>
      <c r="G179" s="93">
        <f>SUM(G178)</f>
        <v>0</v>
      </c>
    </row>
    <row r="180" ht="12.75" customHeight="1"/>
    <row r="181" ht="12.75" customHeight="1"/>
    <row r="182" ht="12.75" customHeight="1"/>
    <row r="183" ht="28.5" hidden="1" customHeight="1">
      <c r="A183" s="107" t="s">
        <v>141</v>
      </c>
      <c r="B183" s="108" t="s">
        <v>142</v>
      </c>
      <c r="C183" s="108" t="s">
        <v>143</v>
      </c>
      <c r="D183" s="108" t="s">
        <v>144</v>
      </c>
    </row>
    <row r="184" ht="13.5" hidden="1" customHeight="1">
      <c r="A184" s="109" t="s">
        <v>145</v>
      </c>
      <c r="B184" s="110">
        <f>D131</f>
        <v>0</v>
      </c>
      <c r="C184" s="110" t="str">
        <f>'Produtividade Região do Planalto'!$B$20</f>
        <v>#REF!</v>
      </c>
      <c r="D184" s="111" t="str">
        <f t="shared" ref="D184:D192" si="15">B184*C184</f>
        <v>#REF!</v>
      </c>
    </row>
    <row r="185" ht="13.5" hidden="1" customHeight="1">
      <c r="A185" s="109" t="s">
        <v>146</v>
      </c>
      <c r="B185" s="110">
        <f>D137</f>
        <v>0</v>
      </c>
      <c r="C185" s="110" t="str">
        <f>'Produtividade Região do Planalto'!$C$20</f>
        <v>#REF!</v>
      </c>
      <c r="D185" s="111" t="str">
        <f t="shared" si="15"/>
        <v>#REF!</v>
      </c>
    </row>
    <row r="186" ht="13.5" hidden="1" customHeight="1">
      <c r="A186" s="109" t="s">
        <v>147</v>
      </c>
      <c r="B186" s="110">
        <f>D143</f>
        <v>0</v>
      </c>
      <c r="C186" s="110" t="str">
        <f>'Produtividade Região do Planalto'!$D$20</f>
        <v>#REF!</v>
      </c>
      <c r="D186" s="111" t="str">
        <f t="shared" si="15"/>
        <v>#REF!</v>
      </c>
    </row>
    <row r="187" ht="13.5" hidden="1" customHeight="1">
      <c r="A187" s="109" t="s">
        <v>148</v>
      </c>
      <c r="B187" s="110">
        <f>D149</f>
        <v>0</v>
      </c>
      <c r="C187" s="110" t="str">
        <f>'Produtividade Região do Planalto'!$E$20</f>
        <v>#REF!</v>
      </c>
      <c r="D187" s="111" t="str">
        <f t="shared" si="15"/>
        <v>#REF!</v>
      </c>
    </row>
    <row r="188" ht="13.5" hidden="1" customHeight="1">
      <c r="A188" s="109" t="s">
        <v>149</v>
      </c>
      <c r="B188" s="110">
        <f>D155</f>
        <v>0</v>
      </c>
      <c r="C188" s="110" t="str">
        <f>'Produtividade Região do Planalto'!$G$20</f>
        <v>#REF!</v>
      </c>
      <c r="D188" s="111" t="str">
        <f t="shared" si="15"/>
        <v>#REF!</v>
      </c>
    </row>
    <row r="189" ht="13.5" hidden="1" customHeight="1">
      <c r="A189" s="109" t="s">
        <v>150</v>
      </c>
      <c r="B189" s="110">
        <f>D161</f>
        <v>0</v>
      </c>
      <c r="C189" s="110" t="str">
        <f>'Produtividade Região do Planalto'!$H$20</f>
        <v>#REF!</v>
      </c>
      <c r="D189" s="111" t="str">
        <f t="shared" si="15"/>
        <v>#REF!</v>
      </c>
    </row>
    <row r="190" ht="13.5" hidden="1" customHeight="1">
      <c r="A190" s="109" t="s">
        <v>151</v>
      </c>
      <c r="B190" s="110">
        <f>D167</f>
        <v>0</v>
      </c>
      <c r="C190" s="142" t="str">
        <f>'Produtividade Região do Planalto'!$I$20</f>
        <v>#REF!</v>
      </c>
      <c r="D190" s="111" t="str">
        <f t="shared" si="15"/>
        <v>#REF!</v>
      </c>
    </row>
    <row r="191" ht="13.5" hidden="1" customHeight="1">
      <c r="A191" s="109" t="s">
        <v>152</v>
      </c>
      <c r="B191" s="110">
        <f>G173</f>
        <v>0</v>
      </c>
      <c r="C191" s="110" t="str">
        <f>'Produtividade Região do Planalto'!$J$20</f>
        <v>#REF!</v>
      </c>
      <c r="D191" s="111" t="str">
        <f t="shared" si="15"/>
        <v>#REF!</v>
      </c>
    </row>
    <row r="192" ht="13.5" hidden="1" customHeight="1">
      <c r="A192" s="109" t="s">
        <v>153</v>
      </c>
      <c r="B192" s="110">
        <f>G178</f>
        <v>0</v>
      </c>
      <c r="C192" s="110" t="str">
        <f>'Produtividade Região do Planalto'!$K$20</f>
        <v>#REF!</v>
      </c>
      <c r="D192" s="111" t="str">
        <f t="shared" si="15"/>
        <v>#REF!</v>
      </c>
    </row>
    <row r="193" ht="13.5" hidden="1" customHeight="1">
      <c r="A193" s="112" t="s">
        <v>154</v>
      </c>
      <c r="B193" s="2"/>
      <c r="C193" s="3"/>
      <c r="D193" s="113" t="str">
        <f>ROUND(SUM(D184:D192),2)</f>
        <v>#REF!</v>
      </c>
    </row>
    <row r="194" ht="13.5" hidden="1" customHeight="1">
      <c r="A194" s="114" t="s">
        <v>155</v>
      </c>
      <c r="B194" s="2"/>
      <c r="C194" s="3"/>
      <c r="D194" s="115" t="str">
        <f>D193*12</f>
        <v>#REF!</v>
      </c>
    </row>
    <row r="195" ht="13.5" hidden="1" customHeight="1">
      <c r="A195" s="15"/>
      <c r="B195" s="15"/>
      <c r="C195" s="15"/>
      <c r="D195" s="15"/>
    </row>
    <row r="196" ht="13.5" hidden="1" customHeight="1">
      <c r="A196" s="73" t="s">
        <v>156</v>
      </c>
      <c r="B196" s="2"/>
      <c r="C196" s="3"/>
      <c r="D196" s="116" t="str">
        <f>D193/C125</f>
        <v>#REF!</v>
      </c>
    </row>
    <row r="197" ht="13.5" hidden="1" customHeight="1">
      <c r="A197" s="15"/>
      <c r="B197" s="15"/>
      <c r="C197" s="15"/>
      <c r="D197" s="15"/>
    </row>
    <row r="198" ht="13.5" hidden="1" customHeight="1">
      <c r="A198" s="117" t="s">
        <v>157</v>
      </c>
      <c r="B198" s="2"/>
      <c r="C198" s="3"/>
      <c r="D198" s="118">
        <v>1.0</v>
      </c>
    </row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</sheetData>
  <mergeCells count="53">
    <mergeCell ref="A140:E140"/>
    <mergeCell ref="A143:C143"/>
    <mergeCell ref="A146:E146"/>
    <mergeCell ref="A149:C149"/>
    <mergeCell ref="A152:E152"/>
    <mergeCell ref="A155:C155"/>
    <mergeCell ref="A158:D158"/>
    <mergeCell ref="A161:C161"/>
    <mergeCell ref="A164:D164"/>
    <mergeCell ref="A167:C167"/>
    <mergeCell ref="A170:E170"/>
    <mergeCell ref="A176:E176"/>
    <mergeCell ref="A193:C193"/>
    <mergeCell ref="A194:C194"/>
    <mergeCell ref="A1:E1"/>
    <mergeCell ref="A2:E2"/>
    <mergeCell ref="A5:E5"/>
    <mergeCell ref="A6:B6"/>
    <mergeCell ref="C6:E6"/>
    <mergeCell ref="A7:B7"/>
    <mergeCell ref="C7:E7"/>
    <mergeCell ref="C12:E12"/>
    <mergeCell ref="C13:E13"/>
    <mergeCell ref="A8:B8"/>
    <mergeCell ref="C8:E8"/>
    <mergeCell ref="A9:B9"/>
    <mergeCell ref="C9:E9"/>
    <mergeCell ref="A10:B10"/>
    <mergeCell ref="C10:E10"/>
    <mergeCell ref="C11:E11"/>
    <mergeCell ref="A11:B11"/>
    <mergeCell ref="A12:B12"/>
    <mergeCell ref="A13:B13"/>
    <mergeCell ref="A41:C41"/>
    <mergeCell ref="A79:C79"/>
    <mergeCell ref="A96:C96"/>
    <mergeCell ref="A104:C104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8:E128"/>
    <mergeCell ref="A131:C131"/>
    <mergeCell ref="A134:E134"/>
    <mergeCell ref="A137:C137"/>
    <mergeCell ref="A196:C196"/>
    <mergeCell ref="A198:C198"/>
  </mergeCells>
  <printOptions/>
  <pageMargins bottom="0.75" footer="0.0" header="0.0" left="0.25" right="0.25" top="0.75"/>
  <pageSetup fitToHeight="0" paperSize="9" orientation="landscape"/>
  <headerFooter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2.14"/>
    <col customWidth="1" min="2" max="2" width="26.57"/>
    <col customWidth="1" min="3" max="3" width="29.0"/>
    <col customWidth="1" min="4" max="4" width="17.14"/>
    <col customWidth="1" min="5" max="5" width="6.71"/>
    <col customWidth="1" min="6" max="7" width="11.71"/>
    <col customWidth="1" min="8" max="26" width="8.71"/>
  </cols>
  <sheetData>
    <row r="1">
      <c r="A1" s="1" t="s">
        <v>0</v>
      </c>
      <c r="B1" s="2"/>
      <c r="C1" s="2"/>
      <c r="D1" s="2"/>
      <c r="E1" s="3"/>
    </row>
    <row r="2">
      <c r="A2" s="4" t="s">
        <v>1</v>
      </c>
      <c r="B2" s="2"/>
      <c r="C2" s="2"/>
      <c r="D2" s="2"/>
      <c r="E2" s="3"/>
    </row>
    <row r="3" ht="12.75" customHeight="1"/>
    <row r="4" ht="12.75" customHeight="1"/>
    <row r="5" ht="13.5" customHeight="1">
      <c r="A5" s="5" t="s">
        <v>2</v>
      </c>
      <c r="B5" s="2"/>
      <c r="C5" s="2"/>
      <c r="D5" s="2"/>
      <c r="E5" s="3"/>
    </row>
    <row r="6" ht="13.5" customHeight="1">
      <c r="A6" s="6" t="s">
        <v>3</v>
      </c>
      <c r="B6" s="3"/>
      <c r="C6" s="7" t="s">
        <v>4</v>
      </c>
      <c r="D6" s="2"/>
      <c r="E6" s="3"/>
    </row>
    <row r="7" ht="13.5" customHeight="1">
      <c r="A7" s="8" t="s">
        <v>5</v>
      </c>
      <c r="B7" s="3"/>
      <c r="C7" s="9">
        <v>22.0</v>
      </c>
      <c r="D7" s="2"/>
      <c r="E7" s="3"/>
    </row>
    <row r="8" ht="13.5" customHeight="1">
      <c r="A8" s="6" t="s">
        <v>6</v>
      </c>
      <c r="B8" s="3"/>
      <c r="C8" s="7" t="s">
        <v>7</v>
      </c>
      <c r="D8" s="2"/>
      <c r="E8" s="3"/>
    </row>
    <row r="9" ht="13.5" customHeight="1">
      <c r="A9" s="8" t="s">
        <v>8</v>
      </c>
      <c r="B9" s="3"/>
      <c r="C9" s="119"/>
      <c r="D9" s="2"/>
      <c r="E9" s="3"/>
    </row>
    <row r="10" ht="15.75" customHeight="1">
      <c r="A10" s="6" t="s">
        <v>9</v>
      </c>
      <c r="B10" s="3"/>
      <c r="C10" s="7" t="s">
        <v>10</v>
      </c>
      <c r="D10" s="2"/>
      <c r="E10" s="3"/>
    </row>
    <row r="11" ht="13.5" customHeight="1">
      <c r="A11" s="8" t="s">
        <v>11</v>
      </c>
      <c r="B11" s="3"/>
      <c r="C11" s="11" t="s">
        <v>158</v>
      </c>
      <c r="D11" s="2"/>
      <c r="E11" s="3"/>
    </row>
    <row r="12" ht="14.25" customHeight="1">
      <c r="A12" s="6" t="s">
        <v>13</v>
      </c>
      <c r="B12" s="3"/>
      <c r="C12" s="12">
        <v>3.0</v>
      </c>
      <c r="D12" s="2"/>
      <c r="E12" s="3"/>
    </row>
    <row r="13" ht="13.5" customHeight="1">
      <c r="A13" s="8" t="s">
        <v>14</v>
      </c>
      <c r="B13" s="3"/>
      <c r="C13" s="13">
        <v>44197.0</v>
      </c>
      <c r="D13" s="2"/>
      <c r="E13" s="3"/>
    </row>
    <row r="14" ht="13.5" customHeight="1">
      <c r="A14" s="14"/>
      <c r="B14" s="14"/>
      <c r="C14" s="14"/>
      <c r="D14" s="14"/>
      <c r="E14" s="14"/>
    </row>
    <row r="15" ht="13.5" customHeight="1">
      <c r="A15" s="15"/>
      <c r="B15" s="15"/>
      <c r="C15" s="15"/>
      <c r="D15" s="15"/>
      <c r="E15" s="15"/>
    </row>
    <row r="16" ht="13.5" hidden="1" customHeight="1">
      <c r="A16" s="16" t="s">
        <v>15</v>
      </c>
      <c r="B16" s="17" t="s">
        <v>16</v>
      </c>
      <c r="C16" s="15"/>
      <c r="D16" s="15"/>
      <c r="E16" s="15"/>
    </row>
    <row r="17" ht="13.5" hidden="1" customHeight="1">
      <c r="A17" s="18" t="s">
        <v>17</v>
      </c>
      <c r="B17" s="19">
        <v>600.0</v>
      </c>
      <c r="C17" s="15"/>
      <c r="D17" s="15"/>
      <c r="E17" s="15"/>
    </row>
    <row r="18" ht="13.5" hidden="1" customHeight="1">
      <c r="A18" s="20" t="s">
        <v>18</v>
      </c>
      <c r="B18" s="21">
        <v>1125.0</v>
      </c>
      <c r="C18" s="15"/>
      <c r="D18" s="15"/>
      <c r="E18" s="15"/>
    </row>
    <row r="19" ht="13.5" hidden="1" customHeight="1">
      <c r="A19" s="20" t="s">
        <v>19</v>
      </c>
      <c r="B19" s="19">
        <v>750.0</v>
      </c>
      <c r="C19" s="15"/>
      <c r="D19" s="15"/>
      <c r="E19" s="15"/>
    </row>
    <row r="20" ht="13.5" hidden="1" customHeight="1">
      <c r="A20" s="20" t="s">
        <v>20</v>
      </c>
      <c r="B20" s="19">
        <v>150.0</v>
      </c>
      <c r="C20" s="15"/>
      <c r="D20" s="15"/>
      <c r="E20" s="15"/>
    </row>
    <row r="21" ht="13.5" hidden="1" customHeight="1">
      <c r="A21" s="20" t="s">
        <v>21</v>
      </c>
      <c r="B21" s="21">
        <v>1350.0</v>
      </c>
      <c r="C21" s="15"/>
      <c r="D21" s="15"/>
      <c r="E21" s="15"/>
    </row>
    <row r="22" ht="14.25" hidden="1" customHeight="1">
      <c r="A22" s="20" t="s">
        <v>22</v>
      </c>
      <c r="B22" s="21">
        <v>4500.0</v>
      </c>
      <c r="C22" s="15"/>
      <c r="D22" s="15"/>
      <c r="E22" s="15"/>
    </row>
    <row r="23" ht="13.5" hidden="1" customHeight="1">
      <c r="A23" s="20" t="s">
        <v>23</v>
      </c>
      <c r="B23" s="21">
        <v>75000.0</v>
      </c>
      <c r="C23" s="15"/>
      <c r="D23" s="15"/>
      <c r="E23" s="15"/>
    </row>
    <row r="24" ht="13.5" hidden="1" customHeight="1">
      <c r="A24" s="20" t="s">
        <v>24</v>
      </c>
      <c r="B24" s="19">
        <v>225.0</v>
      </c>
      <c r="C24" s="15"/>
      <c r="D24" s="15"/>
      <c r="E24" s="15"/>
    </row>
    <row r="25" ht="13.5" hidden="1" customHeight="1">
      <c r="A25" s="20" t="s">
        <v>25</v>
      </c>
      <c r="B25" s="22">
        <v>97.5</v>
      </c>
      <c r="C25" s="15"/>
      <c r="D25" s="15"/>
      <c r="E25" s="15"/>
    </row>
    <row r="26" ht="13.5" hidden="1" customHeight="1">
      <c r="A26" s="20" t="s">
        <v>26</v>
      </c>
      <c r="B26" s="22">
        <v>337.5</v>
      </c>
      <c r="C26" s="15"/>
      <c r="D26" s="15"/>
      <c r="E26" s="15"/>
    </row>
    <row r="27" ht="12.75" customHeight="1"/>
    <row r="28" ht="13.5" customHeight="1"/>
    <row r="29" ht="30.75" customHeight="1">
      <c r="A29" s="23" t="s">
        <v>27</v>
      </c>
      <c r="B29" s="24" t="s">
        <v>28</v>
      </c>
      <c r="C29" s="24" t="s">
        <v>29</v>
      </c>
    </row>
    <row r="30" ht="13.5" customHeight="1">
      <c r="A30" s="25" t="s">
        <v>30</v>
      </c>
      <c r="B30" s="25"/>
      <c r="C30" s="25"/>
    </row>
    <row r="31" ht="13.5" customHeight="1">
      <c r="A31" s="26" t="s">
        <v>31</v>
      </c>
      <c r="B31" s="27" t="s">
        <v>32</v>
      </c>
      <c r="C31" s="27" t="s">
        <v>33</v>
      </c>
    </row>
    <row r="32" ht="13.5" customHeight="1">
      <c r="A32" s="28" t="s">
        <v>34</v>
      </c>
      <c r="B32" s="29"/>
      <c r="C32" s="30" t="str">
        <f>C9</f>
        <v/>
      </c>
    </row>
    <row r="33" ht="13.5" customHeight="1">
      <c r="A33" s="28" t="s">
        <v>35</v>
      </c>
      <c r="B33" s="31"/>
      <c r="C33" s="32"/>
    </row>
    <row r="34" ht="13.5" customHeight="1">
      <c r="A34" s="28" t="s">
        <v>36</v>
      </c>
      <c r="B34" s="33">
        <v>0.2</v>
      </c>
      <c r="C34" s="30">
        <f>C32*B34</f>
        <v>0</v>
      </c>
    </row>
    <row r="35" ht="13.5" customHeight="1">
      <c r="A35" s="28" t="s">
        <v>37</v>
      </c>
      <c r="B35" s="34"/>
      <c r="C35" s="30"/>
    </row>
    <row r="36" ht="13.5" customHeight="1">
      <c r="A36" s="28" t="s">
        <v>38</v>
      </c>
      <c r="B36" s="34"/>
      <c r="C36" s="30"/>
    </row>
    <row r="37" ht="13.5" customHeight="1">
      <c r="A37" s="28" t="s">
        <v>39</v>
      </c>
      <c r="B37" s="34"/>
      <c r="C37" s="30"/>
    </row>
    <row r="38" ht="13.5" customHeight="1">
      <c r="A38" s="28" t="s">
        <v>40</v>
      </c>
      <c r="B38" s="35"/>
      <c r="C38" s="30"/>
    </row>
    <row r="39" ht="13.5" customHeight="1">
      <c r="A39" s="36" t="s">
        <v>41</v>
      </c>
      <c r="B39" s="37"/>
      <c r="C39" s="38">
        <f>SUM(C32:C38)</f>
        <v>0</v>
      </c>
    </row>
    <row r="40" ht="13.5" customHeight="1">
      <c r="A40" s="39"/>
      <c r="B40" s="40"/>
      <c r="C40" s="41"/>
    </row>
    <row r="41" ht="13.5" customHeight="1">
      <c r="A41" s="42" t="s">
        <v>42</v>
      </c>
      <c r="B41" s="2"/>
      <c r="C41" s="3"/>
    </row>
    <row r="42" ht="13.5" customHeight="1">
      <c r="A42" s="43" t="s">
        <v>43</v>
      </c>
      <c r="B42" s="44" t="s">
        <v>32</v>
      </c>
      <c r="C42" s="44" t="s">
        <v>33</v>
      </c>
    </row>
    <row r="43" ht="13.5" customHeight="1">
      <c r="A43" s="28" t="s">
        <v>44</v>
      </c>
      <c r="B43" s="45">
        <v>0.0833</v>
      </c>
      <c r="C43" s="46">
        <f t="shared" ref="C43:C44" si="1">$B43*C$39</f>
        <v>0</v>
      </c>
    </row>
    <row r="44" ht="13.5" customHeight="1">
      <c r="A44" s="28" t="s">
        <v>159</v>
      </c>
      <c r="B44" s="45">
        <v>0.1111</v>
      </c>
      <c r="C44" s="46">
        <f t="shared" si="1"/>
        <v>0</v>
      </c>
    </row>
    <row r="45" ht="13.5" customHeight="1">
      <c r="A45" s="36" t="s">
        <v>46</v>
      </c>
      <c r="B45" s="47">
        <f t="shared" ref="B45:C45" si="2">SUM(B43:B44)</f>
        <v>0.1944</v>
      </c>
      <c r="C45" s="38">
        <f t="shared" si="2"/>
        <v>0</v>
      </c>
    </row>
    <row r="46">
      <c r="A46" s="43" t="s">
        <v>160</v>
      </c>
      <c r="B46" s="44" t="s">
        <v>32</v>
      </c>
      <c r="C46" s="44" t="s">
        <v>33</v>
      </c>
    </row>
    <row r="47" ht="13.5" customHeight="1">
      <c r="A47" s="28" t="s">
        <v>48</v>
      </c>
      <c r="B47" s="45">
        <v>0.2</v>
      </c>
      <c r="C47" s="46">
        <f>B47*(C45+C39)</f>
        <v>0</v>
      </c>
    </row>
    <row r="48" ht="13.5" customHeight="1">
      <c r="A48" s="28" t="s">
        <v>49</v>
      </c>
      <c r="B48" s="45">
        <v>0.025</v>
      </c>
      <c r="C48" s="46">
        <f t="shared" ref="C48:C54" si="3">$B48*(C$39+C$45)</f>
        <v>0</v>
      </c>
    </row>
    <row r="49" ht="13.5" customHeight="1">
      <c r="A49" s="28" t="s">
        <v>161</v>
      </c>
      <c r="B49" s="45">
        <v>0.03</v>
      </c>
      <c r="C49" s="46">
        <f t="shared" si="3"/>
        <v>0</v>
      </c>
    </row>
    <row r="50" ht="13.5" customHeight="1">
      <c r="A50" s="28" t="s">
        <v>51</v>
      </c>
      <c r="B50" s="45">
        <v>0.015</v>
      </c>
      <c r="C50" s="46">
        <f t="shared" si="3"/>
        <v>0</v>
      </c>
    </row>
    <row r="51" ht="13.5" customHeight="1">
      <c r="A51" s="28" t="s">
        <v>52</v>
      </c>
      <c r="B51" s="45">
        <v>0.01</v>
      </c>
      <c r="C51" s="46">
        <f t="shared" si="3"/>
        <v>0</v>
      </c>
    </row>
    <row r="52" ht="13.5" customHeight="1">
      <c r="A52" s="28" t="s">
        <v>53</v>
      </c>
      <c r="B52" s="45">
        <v>0.006</v>
      </c>
      <c r="C52" s="46">
        <f t="shared" si="3"/>
        <v>0</v>
      </c>
    </row>
    <row r="53" ht="13.5" customHeight="1">
      <c r="A53" s="28" t="s">
        <v>54</v>
      </c>
      <c r="B53" s="45">
        <v>0.002</v>
      </c>
      <c r="C53" s="46">
        <f t="shared" si="3"/>
        <v>0</v>
      </c>
    </row>
    <row r="54" ht="15.0" customHeight="1">
      <c r="A54" s="28" t="s">
        <v>55</v>
      </c>
      <c r="B54" s="45">
        <v>0.08</v>
      </c>
      <c r="C54" s="46">
        <f t="shared" si="3"/>
        <v>0</v>
      </c>
    </row>
    <row r="55" ht="12.0" customHeight="1">
      <c r="A55" s="36" t="s">
        <v>46</v>
      </c>
      <c r="B55" s="47">
        <f t="shared" ref="B55:C55" si="4">SUM(B47:B54)</f>
        <v>0.368</v>
      </c>
      <c r="C55" s="38">
        <f t="shared" si="4"/>
        <v>0</v>
      </c>
    </row>
    <row r="56" ht="13.5" customHeight="1">
      <c r="A56" s="26" t="s">
        <v>56</v>
      </c>
      <c r="B56" s="44" t="s">
        <v>57</v>
      </c>
      <c r="C56" s="44" t="s">
        <v>33</v>
      </c>
    </row>
    <row r="57" ht="13.5" customHeight="1">
      <c r="A57" s="28" t="s">
        <v>58</v>
      </c>
      <c r="B57" s="48"/>
      <c r="C57" s="30">
        <f>(2*22*$B57)-(0.06*C32)</f>
        <v>0</v>
      </c>
    </row>
    <row r="58" ht="13.5" customHeight="1">
      <c r="A58" s="28" t="s">
        <v>59</v>
      </c>
      <c r="B58" s="48"/>
      <c r="C58" s="46" t="str">
        <f t="shared" ref="C58:C61" si="5">$B58</f>
        <v/>
      </c>
    </row>
    <row r="59" ht="13.5" customHeight="1">
      <c r="A59" s="50" t="s">
        <v>60</v>
      </c>
      <c r="B59" s="49"/>
      <c r="C59" s="46" t="str">
        <f t="shared" si="5"/>
        <v/>
      </c>
    </row>
    <row r="60" ht="14.25" customHeight="1">
      <c r="A60" s="28" t="s">
        <v>61</v>
      </c>
      <c r="B60" s="48"/>
      <c r="C60" s="46" t="str">
        <f t="shared" si="5"/>
        <v/>
      </c>
    </row>
    <row r="61" ht="13.5" customHeight="1">
      <c r="A61" s="28" t="s">
        <v>62</v>
      </c>
      <c r="B61" s="48"/>
      <c r="C61" s="46" t="str">
        <f t="shared" si="5"/>
        <v/>
      </c>
    </row>
    <row r="62" ht="13.5" customHeight="1">
      <c r="A62" s="36" t="s">
        <v>46</v>
      </c>
      <c r="B62" s="38"/>
      <c r="C62" s="38">
        <f>SUM(C57:C61)</f>
        <v>0</v>
      </c>
    </row>
    <row r="63" ht="13.5" customHeight="1">
      <c r="A63" s="43" t="s">
        <v>63</v>
      </c>
      <c r="B63" s="44" t="s">
        <v>32</v>
      </c>
      <c r="C63" s="44" t="s">
        <v>33</v>
      </c>
    </row>
    <row r="64" ht="13.5" customHeight="1">
      <c r="A64" s="51" t="s">
        <v>64</v>
      </c>
      <c r="B64" s="52">
        <f t="shared" ref="B64:C64" si="6">B45</f>
        <v>0.1944</v>
      </c>
      <c r="C64" s="46">
        <f t="shared" si="6"/>
        <v>0</v>
      </c>
    </row>
    <row r="65" ht="13.5" customHeight="1">
      <c r="A65" s="51" t="s">
        <v>65</v>
      </c>
      <c r="B65" s="52">
        <f t="shared" ref="B65:C65" si="7">B55</f>
        <v>0.368</v>
      </c>
      <c r="C65" s="46">
        <f t="shared" si="7"/>
        <v>0</v>
      </c>
    </row>
    <row r="66" ht="13.5" customHeight="1">
      <c r="A66" s="51" t="s">
        <v>56</v>
      </c>
      <c r="B66" s="52"/>
      <c r="C66" s="46">
        <f>C62</f>
        <v>0</v>
      </c>
    </row>
    <row r="67" ht="13.5" customHeight="1">
      <c r="A67" s="53" t="s">
        <v>162</v>
      </c>
      <c r="B67" s="37"/>
      <c r="C67" s="38">
        <f>SUM(C64:C66)</f>
        <v>0</v>
      </c>
    </row>
    <row r="68" ht="13.5" customHeight="1">
      <c r="A68" s="54"/>
      <c r="B68" s="41"/>
      <c r="C68" s="41"/>
    </row>
    <row r="69" ht="13.5" customHeight="1">
      <c r="A69" s="55" t="s">
        <v>67</v>
      </c>
      <c r="B69" s="25"/>
      <c r="C69" s="25"/>
    </row>
    <row r="70" ht="13.5" customHeight="1">
      <c r="A70" s="26" t="s">
        <v>68</v>
      </c>
      <c r="B70" s="44" t="s">
        <v>32</v>
      </c>
      <c r="C70" s="44" t="s">
        <v>33</v>
      </c>
    </row>
    <row r="71" ht="13.5" customHeight="1">
      <c r="A71" s="28" t="s">
        <v>69</v>
      </c>
      <c r="B71" s="45">
        <f>1/12*0.05</f>
        <v>0.004166666667</v>
      </c>
      <c r="C71" s="46">
        <f t="shared" ref="C71:C76" si="8">$B71*C$39</f>
        <v>0</v>
      </c>
    </row>
    <row r="72" ht="13.5" customHeight="1">
      <c r="A72" s="56" t="s">
        <v>70</v>
      </c>
      <c r="B72" s="45">
        <f>B54*B71</f>
        <v>0.0003333333333</v>
      </c>
      <c r="C72" s="46">
        <f t="shared" si="8"/>
        <v>0</v>
      </c>
    </row>
    <row r="73" ht="13.5" customHeight="1">
      <c r="A73" s="28" t="s">
        <v>163</v>
      </c>
      <c r="B73" s="57">
        <v>0.02</v>
      </c>
      <c r="C73" s="46">
        <f t="shared" si="8"/>
        <v>0</v>
      </c>
    </row>
    <row r="74" ht="13.5" customHeight="1">
      <c r="A74" s="28" t="s">
        <v>72</v>
      </c>
      <c r="B74" s="45">
        <f>1/30*7/12</f>
        <v>0.01944444444</v>
      </c>
      <c r="C74" s="46">
        <f t="shared" si="8"/>
        <v>0</v>
      </c>
    </row>
    <row r="75" ht="13.5" customHeight="1">
      <c r="A75" s="28" t="s">
        <v>73</v>
      </c>
      <c r="B75" s="45">
        <f>B55*B74</f>
        <v>0.007155555556</v>
      </c>
      <c r="C75" s="46">
        <f t="shared" si="8"/>
        <v>0</v>
      </c>
    </row>
    <row r="76" ht="13.5" customHeight="1">
      <c r="A76" s="28" t="s">
        <v>74</v>
      </c>
      <c r="B76" s="57">
        <v>0.02</v>
      </c>
      <c r="C76" s="46">
        <f t="shared" si="8"/>
        <v>0</v>
      </c>
    </row>
    <row r="77" ht="13.5" customHeight="1">
      <c r="A77" s="36" t="s">
        <v>41</v>
      </c>
      <c r="B77" s="37">
        <f t="shared" ref="B77:C77" si="9">SUM(B71:B76)</f>
        <v>0.0711</v>
      </c>
      <c r="C77" s="38">
        <f t="shared" si="9"/>
        <v>0</v>
      </c>
    </row>
    <row r="78" ht="13.5" customHeight="1">
      <c r="A78" s="54"/>
      <c r="B78" s="41"/>
      <c r="C78" s="41"/>
    </row>
    <row r="79" ht="13.5" customHeight="1">
      <c r="A79" s="42" t="s">
        <v>75</v>
      </c>
      <c r="B79" s="2"/>
      <c r="C79" s="3"/>
    </row>
    <row r="80" ht="13.5" customHeight="1">
      <c r="A80" s="26" t="s">
        <v>76</v>
      </c>
      <c r="B80" s="44" t="s">
        <v>32</v>
      </c>
      <c r="C80" s="44" t="s">
        <v>33</v>
      </c>
    </row>
    <row r="81" ht="13.5" customHeight="1">
      <c r="A81" s="58" t="s">
        <v>77</v>
      </c>
      <c r="B81" s="59">
        <v>0.00926</v>
      </c>
      <c r="C81" s="46">
        <f>$B81*(C$39+C67+C77)</f>
        <v>0</v>
      </c>
    </row>
    <row r="82" ht="13.5" customHeight="1">
      <c r="A82" s="58" t="s">
        <v>78</v>
      </c>
      <c r="B82" s="45">
        <v>0.0028</v>
      </c>
      <c r="C82" s="46">
        <f>$B82*(C$39+C67+C77)</f>
        <v>0</v>
      </c>
    </row>
    <row r="83" ht="13.5" customHeight="1">
      <c r="A83" s="58" t="s">
        <v>79</v>
      </c>
      <c r="B83" s="45">
        <v>4.0E-4</v>
      </c>
      <c r="C83" s="46">
        <f>$B83*(C$39+C67+C77)</f>
        <v>0</v>
      </c>
    </row>
    <row r="84" ht="13.5" customHeight="1">
      <c r="A84" s="58" t="s">
        <v>80</v>
      </c>
      <c r="B84" s="45">
        <v>0.0027</v>
      </c>
      <c r="C84" s="46">
        <f>$B84*(C$39+C67+C77)</f>
        <v>0</v>
      </c>
    </row>
    <row r="85" ht="14.25" customHeight="1">
      <c r="A85" s="58" t="s">
        <v>81</v>
      </c>
      <c r="B85" s="45">
        <v>9.0E-4</v>
      </c>
      <c r="C85" s="46">
        <f>$B85*(C$39+C67+C77)</f>
        <v>0</v>
      </c>
    </row>
    <row r="86" ht="13.5" customHeight="1">
      <c r="A86" s="58" t="s">
        <v>82</v>
      </c>
      <c r="B86" s="45">
        <v>0.0166</v>
      </c>
      <c r="C86" s="46">
        <f>$B86*(C$39+C67+C77)</f>
        <v>0</v>
      </c>
    </row>
    <row r="87" ht="13.5" customHeight="1">
      <c r="A87" s="36" t="s">
        <v>46</v>
      </c>
      <c r="B87" s="47">
        <f t="shared" ref="B87:C87" si="10">SUM(B81:B86)</f>
        <v>0.03266</v>
      </c>
      <c r="C87" s="38">
        <f t="shared" si="10"/>
        <v>0</v>
      </c>
    </row>
    <row r="88" ht="13.5" customHeight="1">
      <c r="A88" s="26" t="s">
        <v>83</v>
      </c>
      <c r="B88" s="60"/>
      <c r="C88" s="44" t="s">
        <v>33</v>
      </c>
    </row>
    <row r="89" ht="13.5" customHeight="1">
      <c r="A89" s="28" t="s">
        <v>84</v>
      </c>
      <c r="B89" s="45">
        <v>0.0</v>
      </c>
      <c r="C89" s="46">
        <f>$B89*C$39</f>
        <v>0</v>
      </c>
    </row>
    <row r="90" ht="13.5" customHeight="1">
      <c r="A90" s="36" t="s">
        <v>46</v>
      </c>
      <c r="B90" s="47">
        <f t="shared" ref="B90:C90" si="11">SUM(B89)</f>
        <v>0</v>
      </c>
      <c r="C90" s="38">
        <f t="shared" si="11"/>
        <v>0</v>
      </c>
    </row>
    <row r="91" ht="13.5" customHeight="1">
      <c r="A91" s="26" t="s">
        <v>85</v>
      </c>
      <c r="B91" s="44" t="s">
        <v>32</v>
      </c>
      <c r="C91" s="44" t="s">
        <v>33</v>
      </c>
    </row>
    <row r="92" ht="13.5" customHeight="1">
      <c r="A92" s="28" t="s">
        <v>86</v>
      </c>
      <c r="B92" s="45">
        <f t="shared" ref="B92:C92" si="12">B87</f>
        <v>0.03266</v>
      </c>
      <c r="C92" s="46">
        <f t="shared" si="12"/>
        <v>0</v>
      </c>
    </row>
    <row r="93" ht="13.5" customHeight="1">
      <c r="A93" s="28" t="s">
        <v>87</v>
      </c>
      <c r="B93" s="45">
        <f t="shared" ref="B93:C93" si="13">B90</f>
        <v>0</v>
      </c>
      <c r="C93" s="46">
        <f t="shared" si="13"/>
        <v>0</v>
      </c>
    </row>
    <row r="94" ht="13.5" customHeight="1">
      <c r="A94" s="36" t="s">
        <v>41</v>
      </c>
      <c r="B94" s="37"/>
      <c r="C94" s="38">
        <f>SUM(C92:C93)</f>
        <v>0</v>
      </c>
    </row>
    <row r="95" ht="13.5" customHeight="1">
      <c r="A95" s="54"/>
      <c r="B95" s="64"/>
      <c r="C95" s="41"/>
    </row>
    <row r="96" ht="13.5" customHeight="1">
      <c r="A96" s="42" t="s">
        <v>88</v>
      </c>
      <c r="B96" s="2"/>
      <c r="C96" s="3"/>
    </row>
    <row r="97" ht="15.0" customHeight="1">
      <c r="A97" s="26" t="s">
        <v>89</v>
      </c>
      <c r="B97" s="44" t="s">
        <v>57</v>
      </c>
      <c r="C97" s="44" t="s">
        <v>33</v>
      </c>
    </row>
    <row r="98" ht="15.0" customHeight="1">
      <c r="A98" s="28" t="s">
        <v>90</v>
      </c>
      <c r="B98" s="120">
        <f>'Materiais - Equipamentos - Unif'!$E$354</f>
        <v>0</v>
      </c>
      <c r="C98" s="30">
        <f t="shared" ref="C98:C100" si="14">B98</f>
        <v>0</v>
      </c>
    </row>
    <row r="99" ht="15.0" customHeight="1">
      <c r="A99" s="28" t="s">
        <v>91</v>
      </c>
      <c r="B99" s="66">
        <f>'Materiais - Equipamentos - Unif'!$E$350</f>
        <v>0</v>
      </c>
      <c r="C99" s="30">
        <f t="shared" si="14"/>
        <v>0</v>
      </c>
    </row>
    <row r="100" ht="15.0" customHeight="1">
      <c r="A100" s="28" t="s">
        <v>92</v>
      </c>
      <c r="B100" s="66">
        <f>'Materiais - Equipamentos - Unif'!$E$352</f>
        <v>0</v>
      </c>
      <c r="C100" s="30">
        <f t="shared" si="14"/>
        <v>0</v>
      </c>
    </row>
    <row r="101" ht="15.0" customHeight="1">
      <c r="A101" s="28" t="s">
        <v>93</v>
      </c>
      <c r="B101" s="66"/>
      <c r="C101" s="30">
        <v>0.0</v>
      </c>
    </row>
    <row r="102" ht="15.0" customHeight="1">
      <c r="A102" s="36" t="s">
        <v>41</v>
      </c>
      <c r="B102" s="67"/>
      <c r="C102" s="38">
        <f>SUM(C98:C101)</f>
        <v>0</v>
      </c>
    </row>
    <row r="103" ht="15.75" customHeight="1">
      <c r="A103" s="54"/>
      <c r="B103" s="64"/>
      <c r="C103" s="41"/>
    </row>
    <row r="104" ht="16.5" customHeight="1">
      <c r="A104" s="42" t="s">
        <v>94</v>
      </c>
      <c r="B104" s="2"/>
      <c r="C104" s="3"/>
    </row>
    <row r="105" ht="17.25" customHeight="1">
      <c r="A105" s="26" t="s">
        <v>95</v>
      </c>
      <c r="B105" s="44" t="s">
        <v>32</v>
      </c>
      <c r="C105" s="44" t="s">
        <v>33</v>
      </c>
    </row>
    <row r="106" ht="15.0" customHeight="1">
      <c r="A106" s="28" t="s">
        <v>96</v>
      </c>
      <c r="B106" s="68"/>
      <c r="C106" s="46">
        <f>$B106*(C39+C67+C77+C94+C102)</f>
        <v>0</v>
      </c>
    </row>
    <row r="107" ht="13.5" customHeight="1">
      <c r="A107" s="28" t="s">
        <v>97</v>
      </c>
      <c r="B107" s="68"/>
      <c r="C107" s="46">
        <f>$B107*(C39+C67+C77+C94+C102+C106)</f>
        <v>0</v>
      </c>
    </row>
    <row r="108">
      <c r="A108" s="28" t="s">
        <v>164</v>
      </c>
      <c r="B108" s="45">
        <f>SUM(B109:B112)</f>
        <v>0.1225</v>
      </c>
      <c r="C108" s="46">
        <f>((C39+C67+C77+C94+C102+C106+C107)/(1-($B$108)))*$B108</f>
        <v>0</v>
      </c>
    </row>
    <row r="109" ht="13.5" customHeight="1">
      <c r="A109" s="69" t="s">
        <v>99</v>
      </c>
      <c r="B109" s="45">
        <v>0.0925</v>
      </c>
      <c r="C109" s="70">
        <f>((C39+C67+C77+C94+C102+C106+C107)/(1-($B$109+$B$111)))*$B109</f>
        <v>0</v>
      </c>
    </row>
    <row r="110" ht="13.5" customHeight="1">
      <c r="A110" s="69" t="s">
        <v>100</v>
      </c>
      <c r="B110" s="45"/>
      <c r="C110" s="70"/>
    </row>
    <row r="111" ht="13.5" customHeight="1">
      <c r="A111" s="69" t="s">
        <v>101</v>
      </c>
      <c r="B111" s="45">
        <v>0.03</v>
      </c>
      <c r="C111" s="70">
        <f>((C39+C67+C77+C94+C102+C106+C107)/(1-($B$111+$B$109)))*$B111</f>
        <v>0</v>
      </c>
    </row>
    <row r="112" ht="13.5" customHeight="1">
      <c r="A112" s="69" t="s">
        <v>102</v>
      </c>
      <c r="B112" s="71"/>
      <c r="C112" s="72"/>
    </row>
    <row r="113" ht="13.5" customHeight="1">
      <c r="A113" s="36" t="s">
        <v>41</v>
      </c>
      <c r="B113" s="67"/>
      <c r="C113" s="38">
        <f>SUM(C106:C108)</f>
        <v>0</v>
      </c>
    </row>
    <row r="114" ht="13.5" customHeight="1">
      <c r="A114" s="15"/>
      <c r="B114" s="15"/>
      <c r="C114" s="15"/>
    </row>
    <row r="115" ht="13.5" customHeight="1">
      <c r="A115" s="15"/>
      <c r="B115" s="15"/>
      <c r="C115" s="15"/>
    </row>
    <row r="116" ht="13.5" customHeight="1">
      <c r="A116" s="73" t="s">
        <v>103</v>
      </c>
      <c r="B116" s="3"/>
      <c r="C116" s="74" t="s">
        <v>29</v>
      </c>
    </row>
    <row r="117" ht="13.5" customHeight="1">
      <c r="A117" s="75" t="s">
        <v>104</v>
      </c>
      <c r="B117" s="3"/>
      <c r="C117" s="44" t="s">
        <v>33</v>
      </c>
    </row>
    <row r="118" ht="13.5" customHeight="1">
      <c r="A118" s="76" t="s">
        <v>105</v>
      </c>
      <c r="B118" s="3"/>
      <c r="C118" s="46">
        <f>C39</f>
        <v>0</v>
      </c>
    </row>
    <row r="119" ht="13.5" customHeight="1">
      <c r="A119" s="76" t="s">
        <v>106</v>
      </c>
      <c r="B119" s="3"/>
      <c r="C119" s="46">
        <f>C67</f>
        <v>0</v>
      </c>
    </row>
    <row r="120" ht="13.5" customHeight="1">
      <c r="A120" s="76" t="s">
        <v>107</v>
      </c>
      <c r="B120" s="3"/>
      <c r="C120" s="46">
        <f>C77</f>
        <v>0</v>
      </c>
    </row>
    <row r="121" ht="13.5" customHeight="1">
      <c r="A121" s="76" t="s">
        <v>108</v>
      </c>
      <c r="B121" s="3"/>
      <c r="C121" s="46">
        <f>C94</f>
        <v>0</v>
      </c>
    </row>
    <row r="122" ht="13.5" customHeight="1">
      <c r="A122" s="76" t="s">
        <v>109</v>
      </c>
      <c r="B122" s="3"/>
      <c r="C122" s="46">
        <f>C102</f>
        <v>0</v>
      </c>
    </row>
    <row r="123" ht="13.5" customHeight="1">
      <c r="A123" s="77" t="s">
        <v>110</v>
      </c>
      <c r="B123" s="3"/>
      <c r="C123" s="78">
        <f>SUM(C118:C122)</f>
        <v>0</v>
      </c>
    </row>
    <row r="124" ht="13.5" customHeight="1">
      <c r="A124" s="76" t="s">
        <v>111</v>
      </c>
      <c r="B124" s="3"/>
      <c r="C124" s="46">
        <f>C113</f>
        <v>0</v>
      </c>
    </row>
    <row r="125" ht="13.5" customHeight="1">
      <c r="A125" s="79" t="s">
        <v>112</v>
      </c>
      <c r="B125" s="3"/>
      <c r="C125" s="80">
        <f>ROUND(C118+C119+C120+C121+C122+C124,2)</f>
        <v>0</v>
      </c>
    </row>
    <row r="126" ht="12.75" customHeight="1"/>
    <row r="127" ht="13.5" hidden="1" customHeight="1">
      <c r="A127" s="81"/>
      <c r="B127" s="81"/>
      <c r="C127" s="81"/>
      <c r="D127" s="81"/>
      <c r="E127" s="81"/>
      <c r="F127" s="81"/>
      <c r="G127" s="81"/>
    </row>
    <row r="128" ht="13.5" hidden="1" customHeight="1">
      <c r="A128" s="82" t="s">
        <v>113</v>
      </c>
      <c r="B128" s="83"/>
      <c r="C128" s="83"/>
      <c r="D128" s="83"/>
      <c r="E128" s="84"/>
      <c r="F128" s="81"/>
      <c r="G128" s="81"/>
    </row>
    <row r="129" ht="13.5" hidden="1" customHeight="1">
      <c r="A129" s="85" t="s">
        <v>114</v>
      </c>
      <c r="B129" s="86" t="s">
        <v>115</v>
      </c>
      <c r="C129" s="86" t="s">
        <v>116</v>
      </c>
      <c r="D129" s="86" t="s">
        <v>117</v>
      </c>
      <c r="E129" s="87"/>
      <c r="F129" s="87"/>
      <c r="G129" s="87"/>
    </row>
    <row r="130" ht="13.5" hidden="1" customHeight="1">
      <c r="A130" s="88" t="s">
        <v>118</v>
      </c>
      <c r="B130" s="89" t="s">
        <v>119</v>
      </c>
      <c r="C130" s="90">
        <f>C125</f>
        <v>0</v>
      </c>
      <c r="D130" s="91">
        <f>1/B17*C130</f>
        <v>0</v>
      </c>
      <c r="E130" s="87"/>
      <c r="F130" s="87"/>
      <c r="G130" s="87"/>
    </row>
    <row r="131" ht="13.5" hidden="1" customHeight="1">
      <c r="A131" s="92" t="s">
        <v>120</v>
      </c>
      <c r="B131" s="2"/>
      <c r="C131" s="3"/>
      <c r="D131" s="93">
        <f>ROUND(SUM(D130),2)</f>
        <v>0</v>
      </c>
      <c r="E131" s="87"/>
      <c r="F131" s="87"/>
      <c r="G131" s="87"/>
    </row>
    <row r="132" ht="13.5" hidden="1" customHeight="1">
      <c r="A132" s="87"/>
      <c r="B132" s="87"/>
      <c r="C132" s="87"/>
      <c r="D132" s="87"/>
      <c r="E132" s="87"/>
      <c r="F132" s="87"/>
      <c r="G132" s="87"/>
    </row>
    <row r="133" ht="13.5" hidden="1" customHeight="1">
      <c r="A133" s="87"/>
      <c r="B133" s="87"/>
      <c r="C133" s="87"/>
      <c r="D133" s="87"/>
      <c r="E133" s="87"/>
      <c r="F133" s="87"/>
      <c r="G133" s="87"/>
    </row>
    <row r="134" ht="13.5" hidden="1" customHeight="1">
      <c r="A134" s="94" t="s">
        <v>121</v>
      </c>
      <c r="F134" s="87"/>
      <c r="G134" s="87"/>
    </row>
    <row r="135" ht="36.0" hidden="1" customHeight="1">
      <c r="A135" s="85" t="s">
        <v>114</v>
      </c>
      <c r="B135" s="86" t="s">
        <v>115</v>
      </c>
      <c r="C135" s="86" t="s">
        <v>116</v>
      </c>
      <c r="D135" s="86" t="s">
        <v>122</v>
      </c>
      <c r="E135" s="87"/>
      <c r="F135" s="87"/>
      <c r="G135" s="87"/>
    </row>
    <row r="136" ht="13.5" hidden="1" customHeight="1">
      <c r="A136" s="88" t="s">
        <v>118</v>
      </c>
      <c r="B136" s="89" t="s">
        <v>119</v>
      </c>
      <c r="C136" s="90">
        <f>C125</f>
        <v>0</v>
      </c>
      <c r="D136" s="91">
        <f>(1/B18)*C136</f>
        <v>0</v>
      </c>
      <c r="E136" s="87"/>
      <c r="F136" s="87"/>
      <c r="G136" s="87"/>
    </row>
    <row r="137" ht="13.5" hidden="1" customHeight="1">
      <c r="A137" s="92" t="s">
        <v>120</v>
      </c>
      <c r="B137" s="2"/>
      <c r="C137" s="3"/>
      <c r="D137" s="93">
        <f>ROUND(SUM(D136),2)</f>
        <v>0</v>
      </c>
      <c r="E137" s="87"/>
      <c r="F137" s="87"/>
      <c r="G137" s="87"/>
    </row>
    <row r="138" ht="13.5" hidden="1" customHeight="1">
      <c r="A138" s="87"/>
      <c r="B138" s="87"/>
      <c r="C138" s="87"/>
      <c r="D138" s="87"/>
      <c r="E138" s="87"/>
      <c r="F138" s="87"/>
      <c r="G138" s="87"/>
    </row>
    <row r="139" ht="13.5" hidden="1" customHeight="1">
      <c r="A139" s="87"/>
      <c r="B139" s="87"/>
      <c r="C139" s="87"/>
      <c r="D139" s="87"/>
      <c r="E139" s="87"/>
      <c r="F139" s="87"/>
      <c r="G139" s="87"/>
    </row>
    <row r="140" ht="13.5" hidden="1" customHeight="1">
      <c r="A140" s="94" t="s">
        <v>123</v>
      </c>
      <c r="F140" s="87"/>
      <c r="G140" s="87"/>
    </row>
    <row r="141" ht="33.0" hidden="1" customHeight="1">
      <c r="A141" s="85" t="s">
        <v>114</v>
      </c>
      <c r="B141" s="86" t="s">
        <v>115</v>
      </c>
      <c r="C141" s="86" t="s">
        <v>116</v>
      </c>
      <c r="D141" s="86" t="s">
        <v>122</v>
      </c>
      <c r="E141" s="87"/>
      <c r="F141" s="87"/>
      <c r="G141" s="87"/>
    </row>
    <row r="142" ht="13.5" hidden="1" customHeight="1">
      <c r="A142" s="88" t="s">
        <v>118</v>
      </c>
      <c r="B142" s="89" t="s">
        <v>119</v>
      </c>
      <c r="C142" s="90">
        <f>C125</f>
        <v>0</v>
      </c>
      <c r="D142" s="91">
        <f>1/B19*C142</f>
        <v>0</v>
      </c>
      <c r="E142" s="87"/>
      <c r="F142" s="87"/>
      <c r="G142" s="87"/>
    </row>
    <row r="143" ht="13.5" hidden="1" customHeight="1">
      <c r="A143" s="92" t="s">
        <v>120</v>
      </c>
      <c r="B143" s="2"/>
      <c r="C143" s="3"/>
      <c r="D143" s="93">
        <f>ROUND(SUM(D142),2)</f>
        <v>0</v>
      </c>
      <c r="E143" s="87"/>
      <c r="F143" s="87"/>
      <c r="G143" s="87"/>
    </row>
    <row r="144" ht="13.5" hidden="1" customHeight="1">
      <c r="A144" s="87"/>
      <c r="B144" s="87"/>
      <c r="C144" s="87"/>
      <c r="D144" s="87"/>
      <c r="E144" s="87"/>
      <c r="F144" s="87"/>
      <c r="G144" s="87"/>
    </row>
    <row r="145" ht="13.5" hidden="1" customHeight="1">
      <c r="A145" s="87"/>
      <c r="B145" s="87"/>
      <c r="C145" s="87"/>
      <c r="D145" s="87"/>
      <c r="E145" s="87"/>
      <c r="F145" s="87"/>
      <c r="G145" s="87"/>
    </row>
    <row r="146" ht="13.5" hidden="1" customHeight="1">
      <c r="A146" s="94" t="s">
        <v>124</v>
      </c>
      <c r="F146" s="87"/>
      <c r="G146" s="87"/>
    </row>
    <row r="147" ht="34.5" hidden="1" customHeight="1">
      <c r="A147" s="85" t="s">
        <v>114</v>
      </c>
      <c r="B147" s="95" t="s">
        <v>115</v>
      </c>
      <c r="C147" s="86" t="s">
        <v>116</v>
      </c>
      <c r="D147" s="95" t="s">
        <v>122</v>
      </c>
      <c r="E147" s="87"/>
      <c r="F147" s="87"/>
      <c r="G147" s="87"/>
    </row>
    <row r="148" ht="13.5" hidden="1" customHeight="1">
      <c r="A148" s="88" t="s">
        <v>118</v>
      </c>
      <c r="B148" s="89" t="s">
        <v>119</v>
      </c>
      <c r="C148" s="96">
        <f>C125</f>
        <v>0</v>
      </c>
      <c r="D148" s="97">
        <f>1/B20*C148</f>
        <v>0</v>
      </c>
      <c r="E148" s="87"/>
      <c r="F148" s="87"/>
      <c r="G148" s="87"/>
    </row>
    <row r="149" ht="13.5" hidden="1" customHeight="1">
      <c r="A149" s="92" t="s">
        <v>120</v>
      </c>
      <c r="B149" s="2"/>
      <c r="C149" s="3"/>
      <c r="D149" s="98">
        <f>ROUND(SUM(D148),2)</f>
        <v>0</v>
      </c>
      <c r="E149" s="87"/>
      <c r="F149" s="87"/>
      <c r="G149" s="87"/>
    </row>
    <row r="150" ht="13.5" hidden="1" customHeight="1">
      <c r="A150" s="87"/>
      <c r="B150" s="87"/>
      <c r="C150" s="87"/>
      <c r="D150" s="87"/>
      <c r="E150" s="87"/>
      <c r="F150" s="87"/>
      <c r="G150" s="87"/>
    </row>
    <row r="151" ht="13.5" hidden="1" customHeight="1">
      <c r="A151" s="87"/>
      <c r="B151" s="87"/>
      <c r="C151" s="87"/>
      <c r="D151" s="87"/>
      <c r="E151" s="87"/>
      <c r="F151" s="87"/>
      <c r="G151" s="87"/>
    </row>
    <row r="152" ht="13.5" hidden="1" customHeight="1">
      <c r="A152" s="94" t="s">
        <v>125</v>
      </c>
      <c r="F152" s="87"/>
      <c r="G152" s="87"/>
    </row>
    <row r="153" ht="34.5" hidden="1" customHeight="1">
      <c r="A153" s="85" t="s">
        <v>114</v>
      </c>
      <c r="B153" s="86" t="s">
        <v>126</v>
      </c>
      <c r="C153" s="86" t="s">
        <v>116</v>
      </c>
      <c r="D153" s="86" t="s">
        <v>122</v>
      </c>
      <c r="E153" s="87"/>
      <c r="F153" s="87"/>
      <c r="G153" s="87"/>
    </row>
    <row r="154" ht="13.5" hidden="1" customHeight="1">
      <c r="A154" s="88" t="s">
        <v>118</v>
      </c>
      <c r="B154" s="89" t="s">
        <v>119</v>
      </c>
      <c r="C154" s="90">
        <f>C125</f>
        <v>0</v>
      </c>
      <c r="D154" s="91">
        <f>1/B21*C154</f>
        <v>0</v>
      </c>
      <c r="E154" s="87"/>
      <c r="F154" s="87"/>
      <c r="G154" s="87"/>
    </row>
    <row r="155" ht="13.5" hidden="1" customHeight="1">
      <c r="A155" s="92" t="s">
        <v>120</v>
      </c>
      <c r="B155" s="2"/>
      <c r="C155" s="3"/>
      <c r="D155" s="93">
        <f>ROUND(SUM(D154),2)</f>
        <v>0</v>
      </c>
      <c r="E155" s="87"/>
      <c r="F155" s="87"/>
      <c r="G155" s="87"/>
    </row>
    <row r="156" ht="13.5" hidden="1" customHeight="1">
      <c r="A156" s="99"/>
      <c r="B156" s="99"/>
      <c r="C156" s="99"/>
      <c r="D156" s="100"/>
      <c r="E156" s="87"/>
      <c r="F156" s="87"/>
      <c r="G156" s="87"/>
    </row>
    <row r="157" ht="13.5" hidden="1" customHeight="1">
      <c r="A157" s="99"/>
      <c r="B157" s="99"/>
      <c r="C157" s="99"/>
      <c r="D157" s="100"/>
      <c r="E157" s="87"/>
      <c r="F157" s="87"/>
      <c r="G157" s="87"/>
    </row>
    <row r="158" ht="13.5" hidden="1" customHeight="1">
      <c r="A158" s="94" t="s">
        <v>127</v>
      </c>
      <c r="E158" s="87"/>
      <c r="F158" s="87"/>
      <c r="G158" s="87"/>
    </row>
    <row r="159" ht="33.0" hidden="1" customHeight="1">
      <c r="A159" s="85" t="s">
        <v>114</v>
      </c>
      <c r="B159" s="86" t="s">
        <v>126</v>
      </c>
      <c r="C159" s="86" t="s">
        <v>116</v>
      </c>
      <c r="D159" s="86" t="s">
        <v>122</v>
      </c>
      <c r="E159" s="87"/>
      <c r="F159" s="87"/>
      <c r="G159" s="87"/>
    </row>
    <row r="160" ht="13.5" hidden="1" customHeight="1">
      <c r="A160" s="88" t="s">
        <v>118</v>
      </c>
      <c r="B160" s="89" t="s">
        <v>119</v>
      </c>
      <c r="C160" s="90">
        <f>C125</f>
        <v>0</v>
      </c>
      <c r="D160" s="91">
        <f>1/B22*C160</f>
        <v>0</v>
      </c>
      <c r="E160" s="87"/>
      <c r="F160" s="87"/>
      <c r="G160" s="87"/>
    </row>
    <row r="161" ht="13.5" hidden="1" customHeight="1">
      <c r="A161" s="92" t="s">
        <v>120</v>
      </c>
      <c r="B161" s="2"/>
      <c r="C161" s="3"/>
      <c r="D161" s="93">
        <f>ROUND(SUM(D160),2)</f>
        <v>0</v>
      </c>
      <c r="E161" s="87"/>
      <c r="F161" s="87"/>
      <c r="G161" s="87"/>
    </row>
    <row r="162" ht="13.5" hidden="1" customHeight="1">
      <c r="A162" s="99"/>
      <c r="B162" s="99"/>
      <c r="C162" s="99"/>
      <c r="D162" s="100"/>
      <c r="E162" s="87"/>
      <c r="F162" s="87"/>
      <c r="G162" s="87"/>
    </row>
    <row r="163" ht="13.5" hidden="1" customHeight="1">
      <c r="A163" s="99"/>
      <c r="B163" s="99"/>
      <c r="C163" s="99"/>
      <c r="D163" s="100"/>
      <c r="E163" s="87"/>
      <c r="F163" s="87"/>
      <c r="G163" s="87"/>
    </row>
    <row r="164" ht="13.5" hidden="1" customHeight="1">
      <c r="A164" s="94" t="s">
        <v>128</v>
      </c>
      <c r="E164" s="87"/>
      <c r="F164" s="87"/>
      <c r="G164" s="87"/>
    </row>
    <row r="165" ht="34.5" hidden="1" customHeight="1">
      <c r="A165" s="85" t="s">
        <v>114</v>
      </c>
      <c r="B165" s="86" t="s">
        <v>126</v>
      </c>
      <c r="C165" s="86" t="s">
        <v>116</v>
      </c>
      <c r="D165" s="86" t="s">
        <v>122</v>
      </c>
      <c r="E165" s="87"/>
      <c r="F165" s="87"/>
      <c r="G165" s="87"/>
    </row>
    <row r="166" ht="13.5" hidden="1" customHeight="1">
      <c r="A166" s="88" t="s">
        <v>118</v>
      </c>
      <c r="B166" s="89" t="s">
        <v>119</v>
      </c>
      <c r="C166" s="90">
        <f>C125</f>
        <v>0</v>
      </c>
      <c r="D166" s="91">
        <f>1/B23*C166</f>
        <v>0</v>
      </c>
      <c r="E166" s="87"/>
      <c r="F166" s="87"/>
      <c r="G166" s="87"/>
    </row>
    <row r="167" ht="13.5" hidden="1" customHeight="1">
      <c r="A167" s="92" t="s">
        <v>120</v>
      </c>
      <c r="B167" s="2"/>
      <c r="C167" s="3"/>
      <c r="D167" s="93">
        <f>ROUND(SUM(D166),2)</f>
        <v>0</v>
      </c>
      <c r="E167" s="87"/>
      <c r="F167" s="87"/>
      <c r="G167" s="87"/>
    </row>
    <row r="168" ht="13.5" hidden="1" customHeight="1">
      <c r="A168" s="87"/>
      <c r="B168" s="87"/>
      <c r="C168" s="87"/>
      <c r="D168" s="87"/>
      <c r="E168" s="87"/>
      <c r="F168" s="87"/>
      <c r="G168" s="87"/>
    </row>
    <row r="169" ht="13.5" hidden="1" customHeight="1">
      <c r="A169" s="87"/>
      <c r="B169" s="87"/>
      <c r="C169" s="87"/>
      <c r="D169" s="87"/>
      <c r="E169" s="87"/>
      <c r="F169" s="87"/>
      <c r="G169" s="87"/>
    </row>
    <row r="170" ht="13.5" hidden="1" customHeight="1">
      <c r="A170" s="94" t="s">
        <v>129</v>
      </c>
      <c r="F170" s="87"/>
      <c r="G170" s="87"/>
    </row>
    <row r="171" ht="36.0" hidden="1" customHeight="1">
      <c r="A171" s="85" t="s">
        <v>114</v>
      </c>
      <c r="B171" s="86" t="s">
        <v>126</v>
      </c>
      <c r="C171" s="86" t="s">
        <v>130</v>
      </c>
      <c r="D171" s="86" t="s">
        <v>131</v>
      </c>
      <c r="E171" s="86" t="s">
        <v>132</v>
      </c>
      <c r="F171" s="86" t="s">
        <v>133</v>
      </c>
      <c r="G171" s="86" t="s">
        <v>134</v>
      </c>
    </row>
    <row r="172" ht="13.5" hidden="1" customHeight="1">
      <c r="A172" s="88" t="s">
        <v>118</v>
      </c>
      <c r="B172" s="89" t="s">
        <v>119</v>
      </c>
      <c r="C172" s="101">
        <v>16.0</v>
      </c>
      <c r="D172" s="102" t="s">
        <v>135</v>
      </c>
      <c r="E172" s="103">
        <f>1/B24*C172*(1/188.76)</f>
        <v>0.0003767276495</v>
      </c>
      <c r="F172" s="104">
        <f>C125</f>
        <v>0</v>
      </c>
      <c r="G172" s="91">
        <f>E172*F172</f>
        <v>0</v>
      </c>
    </row>
    <row r="173" ht="13.5" hidden="1" customHeight="1">
      <c r="A173" s="105"/>
      <c r="B173" s="105"/>
      <c r="C173" s="105"/>
      <c r="D173" s="105"/>
      <c r="E173" s="105"/>
      <c r="F173" s="106" t="s">
        <v>120</v>
      </c>
      <c r="G173" s="93">
        <f>SUM(G172)</f>
        <v>0</v>
      </c>
    </row>
    <row r="174" ht="13.5" hidden="1" customHeight="1">
      <c r="A174" s="87"/>
      <c r="B174" s="87"/>
      <c r="C174" s="87"/>
      <c r="D174" s="87"/>
      <c r="E174" s="87"/>
      <c r="F174" s="87"/>
      <c r="G174" s="87"/>
    </row>
    <row r="175" ht="13.5" hidden="1" customHeight="1">
      <c r="A175" s="87"/>
      <c r="B175" s="87"/>
      <c r="C175" s="87"/>
      <c r="D175" s="87"/>
      <c r="E175" s="87"/>
      <c r="F175" s="87"/>
      <c r="G175" s="87"/>
    </row>
    <row r="176" ht="13.5" hidden="1" customHeight="1">
      <c r="A176" s="94" t="s">
        <v>136</v>
      </c>
      <c r="F176" s="94"/>
      <c r="G176" s="87"/>
    </row>
    <row r="177" ht="39.75" hidden="1" customHeight="1">
      <c r="A177" s="85" t="s">
        <v>114</v>
      </c>
      <c r="B177" s="86" t="s">
        <v>137</v>
      </c>
      <c r="C177" s="86" t="s">
        <v>138</v>
      </c>
      <c r="D177" s="86" t="s">
        <v>139</v>
      </c>
      <c r="E177" s="86" t="s">
        <v>140</v>
      </c>
      <c r="F177" s="86" t="s">
        <v>133</v>
      </c>
      <c r="G177" s="86" t="s">
        <v>134</v>
      </c>
    </row>
    <row r="178" ht="13.5" hidden="1" customHeight="1">
      <c r="A178" s="88" t="s">
        <v>118</v>
      </c>
      <c r="B178" s="89" t="s">
        <v>119</v>
      </c>
      <c r="C178" s="101">
        <v>16.0</v>
      </c>
      <c r="D178" s="102" t="s">
        <v>135</v>
      </c>
      <c r="E178" s="103">
        <f>1/B25*C178*(1/188.76)</f>
        <v>0.0008693714987</v>
      </c>
      <c r="F178" s="104">
        <f>C125</f>
        <v>0</v>
      </c>
      <c r="G178" s="91">
        <f>E178*F178</f>
        <v>0</v>
      </c>
    </row>
    <row r="179" ht="13.5" hidden="1" customHeight="1">
      <c r="A179" s="105"/>
      <c r="B179" s="105"/>
      <c r="C179" s="105"/>
      <c r="D179" s="105"/>
      <c r="E179" s="105"/>
      <c r="F179" s="106" t="s">
        <v>120</v>
      </c>
      <c r="G179" s="93">
        <f>SUM(G178)</f>
        <v>0</v>
      </c>
    </row>
    <row r="180" ht="12.75" customHeight="1"/>
    <row r="181" ht="12.75" customHeight="1"/>
    <row r="182" ht="12.75" customHeight="1"/>
    <row r="183" ht="28.5" hidden="1" customHeight="1">
      <c r="A183" s="107" t="s">
        <v>141</v>
      </c>
      <c r="B183" s="108" t="s">
        <v>142</v>
      </c>
      <c r="C183" s="108" t="s">
        <v>143</v>
      </c>
      <c r="D183" s="108" t="s">
        <v>144</v>
      </c>
    </row>
    <row r="184" ht="13.5" hidden="1" customHeight="1">
      <c r="A184" s="109" t="s">
        <v>145</v>
      </c>
      <c r="B184" s="110">
        <f>D131</f>
        <v>0</v>
      </c>
      <c r="C184" s="110" t="str">
        <f>'Produtividade Região do Vale do Itajaí'!$B$17</f>
        <v>#REF!</v>
      </c>
      <c r="D184" s="111" t="str">
        <f t="shared" ref="D184:D192" si="15">B184*C184</f>
        <v>#REF!</v>
      </c>
    </row>
    <row r="185" ht="13.5" hidden="1" customHeight="1">
      <c r="A185" s="109" t="s">
        <v>146</v>
      </c>
      <c r="B185" s="110">
        <f>D137</f>
        <v>0</v>
      </c>
      <c r="C185" s="110" t="str">
        <f>'Produtividade Região do Vale do Itajaí'!$C$17</f>
        <v>#REF!</v>
      </c>
      <c r="D185" s="111" t="str">
        <f t="shared" si="15"/>
        <v>#REF!</v>
      </c>
    </row>
    <row r="186" ht="13.5" hidden="1" customHeight="1">
      <c r="A186" s="109" t="s">
        <v>147</v>
      </c>
      <c r="B186" s="110">
        <f>D143</f>
        <v>0</v>
      </c>
      <c r="C186" s="110" t="str">
        <f>'Produtividade Região do Vale do Itajaí'!$D$17</f>
        <v>#REF!</v>
      </c>
      <c r="D186" s="111" t="str">
        <f t="shared" si="15"/>
        <v>#REF!</v>
      </c>
    </row>
    <row r="187" ht="13.5" hidden="1" customHeight="1">
      <c r="A187" s="109" t="s">
        <v>148</v>
      </c>
      <c r="B187" s="110">
        <f>D149</f>
        <v>0</v>
      </c>
      <c r="C187" s="110" t="str">
        <f>'Produtividade Região do Vale do Itajaí'!$E$17</f>
        <v>#REF!</v>
      </c>
      <c r="D187" s="111" t="str">
        <f t="shared" si="15"/>
        <v>#REF!</v>
      </c>
    </row>
    <row r="188" ht="13.5" hidden="1" customHeight="1">
      <c r="A188" s="109" t="s">
        <v>149</v>
      </c>
      <c r="B188" s="110">
        <f>D155</f>
        <v>0</v>
      </c>
      <c r="C188" s="110" t="str">
        <f>'Produtividade Região do Vale do Itajaí'!$G$17</f>
        <v>#REF!</v>
      </c>
      <c r="D188" s="111" t="str">
        <f t="shared" si="15"/>
        <v>#REF!</v>
      </c>
    </row>
    <row r="189" ht="13.5" hidden="1" customHeight="1">
      <c r="A189" s="109" t="s">
        <v>150</v>
      </c>
      <c r="B189" s="110">
        <f>D161</f>
        <v>0</v>
      </c>
      <c r="C189" s="110" t="str">
        <f>'Produtividade Região do Vale do Itajaí'!$H$17</f>
        <v>#REF!</v>
      </c>
      <c r="D189" s="111" t="str">
        <f t="shared" si="15"/>
        <v>#REF!</v>
      </c>
    </row>
    <row r="190" ht="13.5" hidden="1" customHeight="1">
      <c r="A190" s="109" t="s">
        <v>151</v>
      </c>
      <c r="B190" s="110">
        <f>D167</f>
        <v>0</v>
      </c>
      <c r="C190" s="110" t="str">
        <f>'Produtividade Região do Vale do Itajaí'!$I$17</f>
        <v>#REF!</v>
      </c>
      <c r="D190" s="111" t="str">
        <f t="shared" si="15"/>
        <v>#REF!</v>
      </c>
    </row>
    <row r="191" ht="13.5" hidden="1" customHeight="1">
      <c r="A191" s="109" t="s">
        <v>152</v>
      </c>
      <c r="B191" s="110">
        <f>G173</f>
        <v>0</v>
      </c>
      <c r="C191" s="110" t="str">
        <f>'Produtividade Região do Vale do Itajaí'!$J$17</f>
        <v>#REF!</v>
      </c>
      <c r="D191" s="111" t="str">
        <f t="shared" si="15"/>
        <v>#REF!</v>
      </c>
    </row>
    <row r="192" ht="13.5" hidden="1" customHeight="1">
      <c r="A192" s="109" t="s">
        <v>153</v>
      </c>
      <c r="B192" s="110">
        <f>G178</f>
        <v>0</v>
      </c>
      <c r="C192" s="110" t="str">
        <f>'Produtividade Região do Vale do Itajaí'!$K$17</f>
        <v>#REF!</v>
      </c>
      <c r="D192" s="111" t="str">
        <f t="shared" si="15"/>
        <v>#REF!</v>
      </c>
    </row>
    <row r="193" ht="13.5" hidden="1" customHeight="1">
      <c r="A193" s="112" t="s">
        <v>154</v>
      </c>
      <c r="B193" s="2"/>
      <c r="C193" s="3"/>
      <c r="D193" s="113" t="str">
        <f>ROUND(SUM(D184:D192),2)</f>
        <v>#REF!</v>
      </c>
    </row>
    <row r="194" ht="13.5" hidden="1" customHeight="1">
      <c r="A194" s="114" t="s">
        <v>155</v>
      </c>
      <c r="B194" s="2"/>
      <c r="C194" s="3"/>
      <c r="D194" s="115" t="str">
        <f>D193*12</f>
        <v>#REF!</v>
      </c>
    </row>
    <row r="195" ht="13.5" hidden="1" customHeight="1">
      <c r="A195" s="15"/>
      <c r="B195" s="15"/>
      <c r="C195" s="15"/>
      <c r="D195" s="15"/>
    </row>
    <row r="196" ht="13.5" hidden="1" customHeight="1">
      <c r="A196" s="73" t="s">
        <v>156</v>
      </c>
      <c r="B196" s="2"/>
      <c r="C196" s="3"/>
      <c r="D196" s="116" t="str">
        <f>D193/C125</f>
        <v>#REF!</v>
      </c>
    </row>
    <row r="197" ht="13.5" hidden="1" customHeight="1">
      <c r="A197" s="15"/>
      <c r="B197" s="15"/>
      <c r="C197" s="15"/>
      <c r="D197" s="15"/>
    </row>
    <row r="198" ht="13.5" hidden="1" customHeight="1">
      <c r="A198" s="117" t="s">
        <v>157</v>
      </c>
      <c r="B198" s="2"/>
      <c r="C198" s="3"/>
      <c r="D198" s="118">
        <v>3.0</v>
      </c>
    </row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</sheetData>
  <mergeCells count="53">
    <mergeCell ref="A140:E140"/>
    <mergeCell ref="A143:C143"/>
    <mergeCell ref="A146:E146"/>
    <mergeCell ref="A149:C149"/>
    <mergeCell ref="A152:E152"/>
    <mergeCell ref="A155:C155"/>
    <mergeCell ref="A158:D158"/>
    <mergeCell ref="A161:C161"/>
    <mergeCell ref="A164:D164"/>
    <mergeCell ref="A167:C167"/>
    <mergeCell ref="A170:E170"/>
    <mergeCell ref="A176:E176"/>
    <mergeCell ref="A193:C193"/>
    <mergeCell ref="A194:C194"/>
    <mergeCell ref="A1:E1"/>
    <mergeCell ref="A2:E2"/>
    <mergeCell ref="A5:E5"/>
    <mergeCell ref="A6:B6"/>
    <mergeCell ref="C6:E6"/>
    <mergeCell ref="A7:B7"/>
    <mergeCell ref="C7:E7"/>
    <mergeCell ref="C12:E12"/>
    <mergeCell ref="C13:E13"/>
    <mergeCell ref="A8:B8"/>
    <mergeCell ref="C8:E8"/>
    <mergeCell ref="A9:B9"/>
    <mergeCell ref="C9:E9"/>
    <mergeCell ref="A10:B10"/>
    <mergeCell ref="C10:E10"/>
    <mergeCell ref="C11:E11"/>
    <mergeCell ref="A11:B11"/>
    <mergeCell ref="A12:B12"/>
    <mergeCell ref="A13:B13"/>
    <mergeCell ref="A41:C41"/>
    <mergeCell ref="A79:C79"/>
    <mergeCell ref="A96:C96"/>
    <mergeCell ref="A104:C104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8:E128"/>
    <mergeCell ref="A131:C131"/>
    <mergeCell ref="A134:E134"/>
    <mergeCell ref="A137:C137"/>
    <mergeCell ref="A196:C196"/>
    <mergeCell ref="A198:C198"/>
  </mergeCells>
  <printOptions/>
  <pageMargins bottom="0.75" footer="0.0" header="0.0" left="0.25" right="0.25" top="0.75"/>
  <pageSetup fitToHeight="0" paperSize="9" orientation="landscape"/>
  <headerFooter>
    <oddHeader>&amp;C&amp;A</oddHeader>
    <oddFooter>&amp;CPágina &amp;P</oddFoot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8.0"/>
    <col customWidth="1" min="2" max="2" width="15.57"/>
    <col customWidth="1" min="3" max="3" width="14.86"/>
    <col customWidth="1" min="4" max="4" width="12.29"/>
    <col customWidth="1" min="5" max="5" width="5.71"/>
    <col customWidth="1" min="6" max="8" width="5.0"/>
    <col customWidth="1" min="9" max="9" width="4.71"/>
    <col customWidth="1" min="10" max="10" width="4.43"/>
    <col customWidth="1" min="11" max="12" width="3.71"/>
    <col customWidth="1" min="13" max="14" width="4.14"/>
    <col customWidth="1" min="15" max="15" width="0.43"/>
    <col customWidth="1" min="16" max="16" width="11.71"/>
    <col customWidth="1" min="17" max="17" width="12.43"/>
    <col customWidth="1" min="18" max="18" width="8.71"/>
    <col customWidth="1" min="19" max="19" width="20.57"/>
    <col customWidth="1" min="20" max="26" width="8.71"/>
  </cols>
  <sheetData>
    <row r="1" ht="13.5" customHeight="1"/>
    <row r="2">
      <c r="A2" s="186" t="s">
        <v>307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ht="13.5" customHeight="1">
      <c r="A3" s="187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</row>
    <row r="4">
      <c r="A4" s="188" t="s">
        <v>308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</row>
    <row r="5" ht="13.5" customHeight="1">
      <c r="A5" s="187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</row>
    <row r="6" ht="13.5" customHeight="1">
      <c r="A6" s="189" t="s">
        <v>309</v>
      </c>
      <c r="B6" s="2"/>
      <c r="C6" s="3"/>
      <c r="D6" s="190" t="s">
        <v>310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3"/>
    </row>
    <row r="7" ht="13.5" customHeight="1">
      <c r="A7" s="191" t="s">
        <v>311</v>
      </c>
      <c r="B7" s="2"/>
      <c r="C7" s="3"/>
      <c r="D7" s="191" t="s">
        <v>312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3"/>
    </row>
    <row r="8" ht="13.5" customHeight="1">
      <c r="A8" s="190" t="s">
        <v>313</v>
      </c>
      <c r="B8" s="2"/>
      <c r="C8" s="3"/>
      <c r="D8" s="190" t="s">
        <v>314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/>
    </row>
    <row r="9" ht="13.5" customHeight="1">
      <c r="A9" s="191" t="s">
        <v>315</v>
      </c>
      <c r="B9" s="2"/>
      <c r="C9" s="3"/>
      <c r="D9" s="191" t="s">
        <v>316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</row>
    <row r="10" ht="13.5" customHeight="1">
      <c r="A10" s="189" t="s">
        <v>317</v>
      </c>
      <c r="B10" s="2"/>
      <c r="C10" s="3"/>
      <c r="D10" s="19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3"/>
    </row>
    <row r="11" ht="12.75" customHeight="1"/>
    <row r="12" ht="13.5" customHeight="1">
      <c r="A12" s="193" t="s">
        <v>318</v>
      </c>
      <c r="B12" s="194" t="s">
        <v>319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3"/>
    </row>
    <row r="13" ht="15.0" customHeight="1">
      <c r="A13" s="195" t="s">
        <v>224</v>
      </c>
      <c r="B13" s="196" t="s">
        <v>225</v>
      </c>
      <c r="C13" s="196" t="s">
        <v>320</v>
      </c>
      <c r="D13" s="196" t="s">
        <v>321</v>
      </c>
      <c r="E13" s="197" t="s">
        <v>322</v>
      </c>
      <c r="F13" s="2"/>
      <c r="G13" s="2"/>
      <c r="H13" s="2"/>
      <c r="I13" s="2"/>
      <c r="J13" s="2"/>
      <c r="K13" s="2"/>
      <c r="L13" s="2"/>
      <c r="M13" s="2"/>
      <c r="N13" s="2"/>
      <c r="O13" s="3"/>
      <c r="P13" s="196" t="s">
        <v>323</v>
      </c>
      <c r="Q13" s="198" t="s">
        <v>324</v>
      </c>
    </row>
    <row r="14" ht="13.5" customHeight="1">
      <c r="A14" s="199"/>
      <c r="B14" s="199"/>
      <c r="C14" s="199"/>
      <c r="D14" s="199"/>
      <c r="E14" s="200" t="s">
        <v>325</v>
      </c>
      <c r="F14" s="2"/>
      <c r="G14" s="2"/>
      <c r="H14" s="2"/>
      <c r="I14" s="2"/>
      <c r="J14" s="2"/>
      <c r="K14" s="2"/>
      <c r="L14" s="2"/>
      <c r="M14" s="2"/>
      <c r="N14" s="2"/>
      <c r="O14" s="3"/>
      <c r="P14" s="199"/>
      <c r="Q14" s="199"/>
    </row>
    <row r="15" ht="33.75" customHeight="1">
      <c r="A15" s="201"/>
      <c r="B15" s="201"/>
      <c r="C15" s="201"/>
      <c r="D15" s="201"/>
      <c r="E15" s="202">
        <v>1.0</v>
      </c>
      <c r="F15" s="202">
        <v>2.0</v>
      </c>
      <c r="G15" s="202">
        <v>3.0</v>
      </c>
      <c r="H15" s="202">
        <v>4.0</v>
      </c>
      <c r="I15" s="202">
        <v>5.0</v>
      </c>
      <c r="J15" s="203">
        <v>6.0</v>
      </c>
      <c r="K15" s="3"/>
      <c r="L15" s="202">
        <v>7.0</v>
      </c>
      <c r="M15" s="202">
        <v>8.0</v>
      </c>
      <c r="N15" s="77">
        <v>9.0</v>
      </c>
      <c r="O15" s="3"/>
      <c r="P15" s="201"/>
      <c r="Q15" s="201"/>
    </row>
    <row r="16" ht="13.5" customHeight="1">
      <c r="A16" s="204" t="s">
        <v>326</v>
      </c>
      <c r="B16" s="205" t="s">
        <v>327</v>
      </c>
      <c r="C16" s="205" t="s">
        <v>328</v>
      </c>
      <c r="D16" s="206"/>
      <c r="E16" s="207">
        <v>6.0</v>
      </c>
      <c r="F16" s="207">
        <v>15.0</v>
      </c>
      <c r="G16" s="207">
        <v>8.0</v>
      </c>
      <c r="H16" s="207">
        <v>25.0</v>
      </c>
      <c r="I16" s="207">
        <v>8.0</v>
      </c>
      <c r="J16" s="208">
        <v>10.0</v>
      </c>
      <c r="K16" s="3"/>
      <c r="L16" s="207">
        <v>8.0</v>
      </c>
      <c r="M16" s="207">
        <v>5.0</v>
      </c>
      <c r="N16" s="208">
        <v>5.0</v>
      </c>
      <c r="O16" s="3"/>
      <c r="P16" s="207">
        <f t="shared" ref="P16:P36" si="1">SUM(E16:O16)</f>
        <v>90</v>
      </c>
      <c r="Q16" s="209">
        <f t="shared" ref="Q16:Q36" si="2">D16*P16</f>
        <v>0</v>
      </c>
    </row>
    <row r="17" ht="13.5" customHeight="1">
      <c r="A17" s="210" t="s">
        <v>329</v>
      </c>
      <c r="B17" s="211" t="s">
        <v>330</v>
      </c>
      <c r="C17" s="212" t="s">
        <v>328</v>
      </c>
      <c r="D17" s="206"/>
      <c r="E17" s="213">
        <v>4.0</v>
      </c>
      <c r="F17" s="213">
        <v>8.0</v>
      </c>
      <c r="G17" s="213">
        <v>3.0</v>
      </c>
      <c r="H17" s="213">
        <v>10.0</v>
      </c>
      <c r="I17" s="213">
        <v>4.0</v>
      </c>
      <c r="J17" s="214">
        <v>12.0</v>
      </c>
      <c r="K17" s="3"/>
      <c r="L17" s="213">
        <v>7.0</v>
      </c>
      <c r="M17" s="213">
        <v>7.0</v>
      </c>
      <c r="N17" s="214">
        <v>2.0</v>
      </c>
      <c r="O17" s="3"/>
      <c r="P17" s="213">
        <f t="shared" si="1"/>
        <v>57</v>
      </c>
      <c r="Q17" s="215">
        <f t="shared" si="2"/>
        <v>0</v>
      </c>
    </row>
    <row r="18" ht="13.5" customHeight="1">
      <c r="A18" s="216" t="s">
        <v>331</v>
      </c>
      <c r="B18" s="217" t="s">
        <v>332</v>
      </c>
      <c r="C18" s="205" t="s">
        <v>328</v>
      </c>
      <c r="D18" s="206"/>
      <c r="E18" s="218">
        <v>6.0</v>
      </c>
      <c r="F18" s="218">
        <v>6.0</v>
      </c>
      <c r="G18" s="218">
        <v>0.0</v>
      </c>
      <c r="H18" s="218">
        <v>6.0</v>
      </c>
      <c r="I18" s="218">
        <v>0.0</v>
      </c>
      <c r="J18" s="219">
        <v>0.0</v>
      </c>
      <c r="K18" s="3"/>
      <c r="L18" s="218">
        <v>0.0</v>
      </c>
      <c r="M18" s="218">
        <v>0.0</v>
      </c>
      <c r="N18" s="219">
        <v>0.0</v>
      </c>
      <c r="O18" s="3"/>
      <c r="P18" s="207">
        <f t="shared" si="1"/>
        <v>18</v>
      </c>
      <c r="Q18" s="209">
        <f t="shared" si="2"/>
        <v>0</v>
      </c>
    </row>
    <row r="19" ht="13.5" customHeight="1">
      <c r="A19" s="220" t="s">
        <v>333</v>
      </c>
      <c r="B19" s="221" t="s">
        <v>334</v>
      </c>
      <c r="C19" s="212" t="s">
        <v>328</v>
      </c>
      <c r="D19" s="206"/>
      <c r="E19" s="213">
        <v>2.0</v>
      </c>
      <c r="F19" s="213">
        <v>6.0</v>
      </c>
      <c r="G19" s="213">
        <v>0.0</v>
      </c>
      <c r="H19" s="213">
        <v>1.0</v>
      </c>
      <c r="I19" s="213">
        <v>0.0</v>
      </c>
      <c r="J19" s="214">
        <v>4.0</v>
      </c>
      <c r="K19" s="3"/>
      <c r="L19" s="213">
        <v>0.0</v>
      </c>
      <c r="M19" s="213">
        <v>0.0</v>
      </c>
      <c r="N19" s="214">
        <v>0.0</v>
      </c>
      <c r="O19" s="3"/>
      <c r="P19" s="213">
        <f t="shared" si="1"/>
        <v>13</v>
      </c>
      <c r="Q19" s="215">
        <f t="shared" si="2"/>
        <v>0</v>
      </c>
    </row>
    <row r="20" ht="13.5" customHeight="1">
      <c r="A20" s="216" t="s">
        <v>335</v>
      </c>
      <c r="B20" s="217" t="s">
        <v>334</v>
      </c>
      <c r="C20" s="205" t="s">
        <v>328</v>
      </c>
      <c r="D20" s="206"/>
      <c r="E20" s="218">
        <v>5.0</v>
      </c>
      <c r="F20" s="218">
        <v>15.0</v>
      </c>
      <c r="G20" s="218">
        <v>15.0</v>
      </c>
      <c r="H20" s="218">
        <v>15.0</v>
      </c>
      <c r="I20" s="218">
        <v>5.0</v>
      </c>
      <c r="J20" s="219">
        <v>8.0</v>
      </c>
      <c r="K20" s="3"/>
      <c r="L20" s="218">
        <v>20.0</v>
      </c>
      <c r="M20" s="218">
        <v>7.0</v>
      </c>
      <c r="N20" s="219">
        <v>8.0</v>
      </c>
      <c r="O20" s="3"/>
      <c r="P20" s="207">
        <f t="shared" si="1"/>
        <v>98</v>
      </c>
      <c r="Q20" s="209">
        <f t="shared" si="2"/>
        <v>0</v>
      </c>
    </row>
    <row r="21" ht="13.5" customHeight="1">
      <c r="A21" s="220" t="s">
        <v>336</v>
      </c>
      <c r="B21" s="222" t="s">
        <v>337</v>
      </c>
      <c r="C21" s="212" t="s">
        <v>328</v>
      </c>
      <c r="D21" s="206"/>
      <c r="E21" s="213">
        <v>1.0</v>
      </c>
      <c r="F21" s="213">
        <v>3.0</v>
      </c>
      <c r="G21" s="213">
        <v>1.0</v>
      </c>
      <c r="H21" s="213">
        <v>5.0</v>
      </c>
      <c r="I21" s="213">
        <v>1.0</v>
      </c>
      <c r="J21" s="214">
        <v>2.0</v>
      </c>
      <c r="K21" s="3"/>
      <c r="L21" s="213">
        <v>2.0</v>
      </c>
      <c r="M21" s="213">
        <v>1.0</v>
      </c>
      <c r="N21" s="214">
        <v>1.0</v>
      </c>
      <c r="O21" s="3"/>
      <c r="P21" s="213">
        <f t="shared" si="1"/>
        <v>17</v>
      </c>
      <c r="Q21" s="215">
        <f t="shared" si="2"/>
        <v>0</v>
      </c>
    </row>
    <row r="22" ht="13.5" customHeight="1">
      <c r="A22" s="216" t="s">
        <v>338</v>
      </c>
      <c r="B22" s="217" t="s">
        <v>332</v>
      </c>
      <c r="C22" s="205" t="s">
        <v>328</v>
      </c>
      <c r="D22" s="206"/>
      <c r="E22" s="218">
        <v>1.0</v>
      </c>
      <c r="F22" s="218">
        <v>1.0</v>
      </c>
      <c r="G22" s="218">
        <v>0.0</v>
      </c>
      <c r="H22" s="218">
        <v>5.0</v>
      </c>
      <c r="I22" s="218">
        <v>0.0</v>
      </c>
      <c r="J22" s="219">
        <v>0.0</v>
      </c>
      <c r="K22" s="3"/>
      <c r="L22" s="218">
        <v>1.0</v>
      </c>
      <c r="M22" s="218">
        <v>0.0</v>
      </c>
      <c r="N22" s="219">
        <v>1.0</v>
      </c>
      <c r="O22" s="3"/>
      <c r="P22" s="207">
        <f t="shared" si="1"/>
        <v>9</v>
      </c>
      <c r="Q22" s="209">
        <f t="shared" si="2"/>
        <v>0</v>
      </c>
    </row>
    <row r="23" ht="13.5" customHeight="1">
      <c r="A23" s="220" t="s">
        <v>339</v>
      </c>
      <c r="B23" s="221" t="s">
        <v>340</v>
      </c>
      <c r="C23" s="212" t="s">
        <v>328</v>
      </c>
      <c r="D23" s="206"/>
      <c r="E23" s="213">
        <v>4.0</v>
      </c>
      <c r="F23" s="213">
        <v>12.0</v>
      </c>
      <c r="G23" s="213">
        <v>6.0</v>
      </c>
      <c r="H23" s="213">
        <v>20.0</v>
      </c>
      <c r="I23" s="213">
        <v>6.0</v>
      </c>
      <c r="J23" s="214">
        <v>12.0</v>
      </c>
      <c r="K23" s="3"/>
      <c r="L23" s="213">
        <v>5.0</v>
      </c>
      <c r="M23" s="213">
        <v>5.0</v>
      </c>
      <c r="N23" s="214">
        <v>2.0</v>
      </c>
      <c r="O23" s="3"/>
      <c r="P23" s="213">
        <f t="shared" si="1"/>
        <v>72</v>
      </c>
      <c r="Q23" s="215">
        <f t="shared" si="2"/>
        <v>0</v>
      </c>
    </row>
    <row r="24" ht="13.5" customHeight="1">
      <c r="A24" s="216" t="s">
        <v>341</v>
      </c>
      <c r="B24" s="217" t="s">
        <v>342</v>
      </c>
      <c r="C24" s="205" t="s">
        <v>328</v>
      </c>
      <c r="D24" s="206"/>
      <c r="E24" s="218">
        <v>1.0</v>
      </c>
      <c r="F24" s="218">
        <v>1.0</v>
      </c>
      <c r="G24" s="218">
        <v>0.0</v>
      </c>
      <c r="H24" s="218">
        <v>5.0</v>
      </c>
      <c r="I24" s="218">
        <v>0.0</v>
      </c>
      <c r="J24" s="219">
        <v>0.0</v>
      </c>
      <c r="K24" s="3"/>
      <c r="L24" s="218">
        <v>1.0</v>
      </c>
      <c r="M24" s="218">
        <v>0.0</v>
      </c>
      <c r="N24" s="219">
        <v>1.0</v>
      </c>
      <c r="O24" s="3"/>
      <c r="P24" s="207">
        <f t="shared" si="1"/>
        <v>9</v>
      </c>
      <c r="Q24" s="223">
        <f t="shared" si="2"/>
        <v>0</v>
      </c>
    </row>
    <row r="25" ht="13.5" customHeight="1">
      <c r="A25" s="220" t="s">
        <v>343</v>
      </c>
      <c r="B25" s="221" t="s">
        <v>228</v>
      </c>
      <c r="C25" s="212" t="s">
        <v>328</v>
      </c>
      <c r="D25" s="206"/>
      <c r="E25" s="213">
        <v>4.0</v>
      </c>
      <c r="F25" s="213">
        <v>12.0</v>
      </c>
      <c r="G25" s="213">
        <v>6.0</v>
      </c>
      <c r="H25" s="213">
        <v>20.0</v>
      </c>
      <c r="I25" s="213">
        <v>6.0</v>
      </c>
      <c r="J25" s="214">
        <v>12.0</v>
      </c>
      <c r="K25" s="3"/>
      <c r="L25" s="213">
        <v>5.0</v>
      </c>
      <c r="M25" s="213">
        <v>5.0</v>
      </c>
      <c r="N25" s="214">
        <v>2.0</v>
      </c>
      <c r="O25" s="3"/>
      <c r="P25" s="224">
        <f t="shared" si="1"/>
        <v>72</v>
      </c>
      <c r="Q25" s="215">
        <f t="shared" si="2"/>
        <v>0</v>
      </c>
    </row>
    <row r="26" ht="13.5" customHeight="1">
      <c r="A26" s="204" t="s">
        <v>344</v>
      </c>
      <c r="B26" s="217" t="s">
        <v>228</v>
      </c>
      <c r="C26" s="205" t="s">
        <v>328</v>
      </c>
      <c r="D26" s="206"/>
      <c r="E26" s="218">
        <v>4.0</v>
      </c>
      <c r="F26" s="218">
        <v>12.0</v>
      </c>
      <c r="G26" s="218">
        <v>1.0</v>
      </c>
      <c r="H26" s="218">
        <v>32.0</v>
      </c>
      <c r="I26" s="218">
        <v>2.0</v>
      </c>
      <c r="J26" s="219">
        <v>12.0</v>
      </c>
      <c r="K26" s="3"/>
      <c r="L26" s="218">
        <v>4.0</v>
      </c>
      <c r="M26" s="218">
        <v>5.0</v>
      </c>
      <c r="N26" s="219">
        <v>0.0</v>
      </c>
      <c r="O26" s="3"/>
      <c r="P26" s="207">
        <f t="shared" si="1"/>
        <v>72</v>
      </c>
      <c r="Q26" s="209">
        <f t="shared" si="2"/>
        <v>0</v>
      </c>
    </row>
    <row r="27" ht="13.5" customHeight="1">
      <c r="A27" s="210" t="s">
        <v>345</v>
      </c>
      <c r="B27" s="221" t="s">
        <v>330</v>
      </c>
      <c r="C27" s="212" t="s">
        <v>328</v>
      </c>
      <c r="D27" s="206"/>
      <c r="E27" s="213">
        <v>1.0</v>
      </c>
      <c r="F27" s="213">
        <v>1.0</v>
      </c>
      <c r="G27" s="213">
        <v>0.0</v>
      </c>
      <c r="H27" s="213">
        <v>2.0</v>
      </c>
      <c r="I27" s="213">
        <v>0.0</v>
      </c>
      <c r="J27" s="214">
        <v>0.0</v>
      </c>
      <c r="K27" s="3"/>
      <c r="L27" s="213">
        <v>0.0</v>
      </c>
      <c r="M27" s="213">
        <v>1.0</v>
      </c>
      <c r="N27" s="214">
        <v>0.0</v>
      </c>
      <c r="O27" s="3"/>
      <c r="P27" s="213">
        <f t="shared" si="1"/>
        <v>5</v>
      </c>
      <c r="Q27" s="215">
        <f t="shared" si="2"/>
        <v>0</v>
      </c>
    </row>
    <row r="28" ht="13.5" customHeight="1">
      <c r="A28" s="204" t="s">
        <v>346</v>
      </c>
      <c r="B28" s="217" t="s">
        <v>330</v>
      </c>
      <c r="C28" s="205" t="s">
        <v>328</v>
      </c>
      <c r="D28" s="206"/>
      <c r="E28" s="218">
        <v>0.0</v>
      </c>
      <c r="F28" s="218">
        <v>18.0</v>
      </c>
      <c r="G28" s="218">
        <v>3.0</v>
      </c>
      <c r="H28" s="218">
        <v>8.0</v>
      </c>
      <c r="I28" s="218">
        <v>0.0</v>
      </c>
      <c r="J28" s="219">
        <v>8.0</v>
      </c>
      <c r="K28" s="3"/>
      <c r="L28" s="218">
        <v>13.0</v>
      </c>
      <c r="M28" s="218">
        <v>0.0</v>
      </c>
      <c r="N28" s="219">
        <v>0.0</v>
      </c>
      <c r="O28" s="3"/>
      <c r="P28" s="207">
        <f t="shared" si="1"/>
        <v>50</v>
      </c>
      <c r="Q28" s="209">
        <f t="shared" si="2"/>
        <v>0</v>
      </c>
    </row>
    <row r="29" ht="13.5" customHeight="1">
      <c r="A29" s="210" t="s">
        <v>347</v>
      </c>
      <c r="B29" s="221" t="s">
        <v>348</v>
      </c>
      <c r="C29" s="212" t="s">
        <v>328</v>
      </c>
      <c r="D29" s="206"/>
      <c r="E29" s="213">
        <v>0.0</v>
      </c>
      <c r="F29" s="213">
        <v>1.0</v>
      </c>
      <c r="G29" s="213">
        <v>0.0</v>
      </c>
      <c r="H29" s="213">
        <v>0.0</v>
      </c>
      <c r="I29" s="213">
        <v>0.0</v>
      </c>
      <c r="J29" s="214">
        <v>0.0</v>
      </c>
      <c r="K29" s="3"/>
      <c r="L29" s="213">
        <v>1.0</v>
      </c>
      <c r="M29" s="213">
        <v>0.0</v>
      </c>
      <c r="N29" s="214">
        <v>0.0</v>
      </c>
      <c r="O29" s="3"/>
      <c r="P29" s="213">
        <f t="shared" si="1"/>
        <v>2</v>
      </c>
      <c r="Q29" s="215">
        <f t="shared" si="2"/>
        <v>0</v>
      </c>
    </row>
    <row r="30" ht="13.5" customHeight="1">
      <c r="A30" s="204" t="s">
        <v>349</v>
      </c>
      <c r="B30" s="225" t="s">
        <v>350</v>
      </c>
      <c r="C30" s="205" t="s">
        <v>328</v>
      </c>
      <c r="D30" s="206"/>
      <c r="E30" s="218">
        <v>1.0</v>
      </c>
      <c r="F30" s="218">
        <v>1.0</v>
      </c>
      <c r="G30" s="218">
        <v>0.0</v>
      </c>
      <c r="H30" s="218">
        <v>6.0</v>
      </c>
      <c r="I30" s="218">
        <v>2.0</v>
      </c>
      <c r="J30" s="219">
        <v>0.0</v>
      </c>
      <c r="K30" s="3"/>
      <c r="L30" s="218">
        <v>0.0</v>
      </c>
      <c r="M30" s="218">
        <v>0.0</v>
      </c>
      <c r="N30" s="219">
        <v>1.0</v>
      </c>
      <c r="O30" s="3"/>
      <c r="P30" s="207">
        <f t="shared" si="1"/>
        <v>11</v>
      </c>
      <c r="Q30" s="209">
        <f t="shared" si="2"/>
        <v>0</v>
      </c>
    </row>
    <row r="31" ht="12.75" customHeight="1">
      <c r="A31" s="210" t="s">
        <v>351</v>
      </c>
      <c r="B31" s="212" t="s">
        <v>228</v>
      </c>
      <c r="C31" s="212" t="s">
        <v>328</v>
      </c>
      <c r="D31" s="206"/>
      <c r="E31" s="213">
        <v>3.0</v>
      </c>
      <c r="F31" s="213">
        <v>9.0</v>
      </c>
      <c r="G31" s="213">
        <v>2.0</v>
      </c>
      <c r="H31" s="213">
        <v>18.0</v>
      </c>
      <c r="I31" s="213">
        <v>3.0</v>
      </c>
      <c r="J31" s="214">
        <v>8.0</v>
      </c>
      <c r="K31" s="3"/>
      <c r="L31" s="213">
        <v>5.0</v>
      </c>
      <c r="M31" s="213">
        <v>5.0</v>
      </c>
      <c r="N31" s="214">
        <v>5.0</v>
      </c>
      <c r="O31" s="3"/>
      <c r="P31" s="213">
        <f t="shared" si="1"/>
        <v>58</v>
      </c>
      <c r="Q31" s="215">
        <f t="shared" si="2"/>
        <v>0</v>
      </c>
    </row>
    <row r="32" ht="12.75" customHeight="1">
      <c r="A32" s="51" t="s">
        <v>352</v>
      </c>
      <c r="B32" s="205" t="s">
        <v>327</v>
      </c>
      <c r="C32" s="205" t="s">
        <v>328</v>
      </c>
      <c r="D32" s="206"/>
      <c r="E32" s="218">
        <v>1.0</v>
      </c>
      <c r="F32" s="218">
        <v>1.0</v>
      </c>
      <c r="G32" s="218">
        <v>0.0</v>
      </c>
      <c r="H32" s="218">
        <v>22.0</v>
      </c>
      <c r="I32" s="218">
        <v>0.0</v>
      </c>
      <c r="J32" s="219">
        <v>0.0</v>
      </c>
      <c r="K32" s="3"/>
      <c r="L32" s="218">
        <v>0.0</v>
      </c>
      <c r="M32" s="218">
        <v>0.0</v>
      </c>
      <c r="N32" s="219">
        <v>0.0</v>
      </c>
      <c r="O32" s="3"/>
      <c r="P32" s="207">
        <f t="shared" si="1"/>
        <v>24</v>
      </c>
      <c r="Q32" s="209">
        <f t="shared" si="2"/>
        <v>0</v>
      </c>
    </row>
    <row r="33" ht="13.5" customHeight="1">
      <c r="A33" s="210" t="s">
        <v>353</v>
      </c>
      <c r="B33" s="221" t="s">
        <v>354</v>
      </c>
      <c r="C33" s="212" t="s">
        <v>328</v>
      </c>
      <c r="D33" s="206"/>
      <c r="E33" s="213">
        <v>2.0</v>
      </c>
      <c r="F33" s="213">
        <v>4.0</v>
      </c>
      <c r="G33" s="213">
        <v>2.0</v>
      </c>
      <c r="H33" s="213">
        <v>18.0</v>
      </c>
      <c r="I33" s="213">
        <v>0.0</v>
      </c>
      <c r="J33" s="214">
        <v>4.0</v>
      </c>
      <c r="K33" s="3"/>
      <c r="L33" s="213">
        <v>2.0</v>
      </c>
      <c r="M33" s="213">
        <v>1.0</v>
      </c>
      <c r="N33" s="214">
        <v>2.0</v>
      </c>
      <c r="O33" s="3"/>
      <c r="P33" s="213">
        <f t="shared" si="1"/>
        <v>35</v>
      </c>
      <c r="Q33" s="215">
        <f t="shared" si="2"/>
        <v>0</v>
      </c>
    </row>
    <row r="34" ht="13.5" customHeight="1">
      <c r="A34" s="204" t="s">
        <v>355</v>
      </c>
      <c r="B34" s="217" t="s">
        <v>356</v>
      </c>
      <c r="C34" s="205" t="s">
        <v>328</v>
      </c>
      <c r="D34" s="206"/>
      <c r="E34" s="218">
        <v>1.0</v>
      </c>
      <c r="F34" s="218">
        <v>3.0</v>
      </c>
      <c r="G34" s="218">
        <v>2.0</v>
      </c>
      <c r="H34" s="218">
        <v>6.0</v>
      </c>
      <c r="I34" s="218">
        <v>1.0</v>
      </c>
      <c r="J34" s="219">
        <v>4.0</v>
      </c>
      <c r="K34" s="3"/>
      <c r="L34" s="218">
        <v>2.0</v>
      </c>
      <c r="M34" s="218">
        <v>3.0</v>
      </c>
      <c r="N34" s="219">
        <v>1.0</v>
      </c>
      <c r="O34" s="3"/>
      <c r="P34" s="207">
        <f t="shared" si="1"/>
        <v>23</v>
      </c>
      <c r="Q34" s="209">
        <f t="shared" si="2"/>
        <v>0</v>
      </c>
    </row>
    <row r="35" ht="13.5" customHeight="1">
      <c r="A35" s="210" t="s">
        <v>357</v>
      </c>
      <c r="B35" s="221" t="s">
        <v>228</v>
      </c>
      <c r="C35" s="212" t="s">
        <v>328</v>
      </c>
      <c r="D35" s="206"/>
      <c r="E35" s="213">
        <v>3.0</v>
      </c>
      <c r="F35" s="213">
        <v>9.0</v>
      </c>
      <c r="G35" s="213">
        <v>2.0</v>
      </c>
      <c r="H35" s="213">
        <v>12.0</v>
      </c>
      <c r="I35" s="213">
        <v>2.0</v>
      </c>
      <c r="J35" s="214">
        <v>8.0</v>
      </c>
      <c r="K35" s="3"/>
      <c r="L35" s="213">
        <v>8.0</v>
      </c>
      <c r="M35" s="213">
        <v>4.0</v>
      </c>
      <c r="N35" s="214">
        <v>2.0</v>
      </c>
      <c r="O35" s="3"/>
      <c r="P35" s="213">
        <f t="shared" si="1"/>
        <v>50</v>
      </c>
      <c r="Q35" s="215">
        <f t="shared" si="2"/>
        <v>0</v>
      </c>
    </row>
    <row r="36" ht="13.5" customHeight="1">
      <c r="A36" s="204" t="s">
        <v>358</v>
      </c>
      <c r="B36" s="225" t="s">
        <v>359</v>
      </c>
      <c r="C36" s="205" t="s">
        <v>328</v>
      </c>
      <c r="D36" s="206"/>
      <c r="E36" s="218">
        <v>2.0</v>
      </c>
      <c r="F36" s="218">
        <v>4.0</v>
      </c>
      <c r="G36" s="218">
        <v>0.0</v>
      </c>
      <c r="H36" s="218">
        <v>10.0</v>
      </c>
      <c r="I36" s="218">
        <v>0.0</v>
      </c>
      <c r="J36" s="219">
        <v>4.0</v>
      </c>
      <c r="K36" s="3"/>
      <c r="L36" s="218">
        <v>6.0</v>
      </c>
      <c r="M36" s="218">
        <v>4.0</v>
      </c>
      <c r="N36" s="219">
        <v>2.0</v>
      </c>
      <c r="O36" s="3"/>
      <c r="P36" s="207">
        <f t="shared" si="1"/>
        <v>32</v>
      </c>
      <c r="Q36" s="209">
        <f t="shared" si="2"/>
        <v>0</v>
      </c>
    </row>
    <row r="37" ht="13.5" customHeight="1">
      <c r="A37" s="226" t="s">
        <v>360</v>
      </c>
      <c r="B37" s="227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"/>
      <c r="P37" s="228"/>
      <c r="Q37" s="229">
        <f>SUM(Q16:Q36)</f>
        <v>0</v>
      </c>
    </row>
    <row r="38" ht="12.75" customHeight="1"/>
    <row r="39" ht="12.75" customHeight="1"/>
    <row r="40" ht="12.75" customHeight="1">
      <c r="A40" s="193" t="s">
        <v>361</v>
      </c>
      <c r="B40" s="194" t="s">
        <v>319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3"/>
    </row>
    <row r="41" ht="15.0" customHeight="1">
      <c r="A41" s="195" t="s">
        <v>224</v>
      </c>
      <c r="B41" s="196" t="s">
        <v>225</v>
      </c>
      <c r="C41" s="196" t="s">
        <v>320</v>
      </c>
      <c r="D41" s="196" t="s">
        <v>321</v>
      </c>
      <c r="E41" s="197" t="s">
        <v>322</v>
      </c>
      <c r="F41" s="2"/>
      <c r="G41" s="2"/>
      <c r="H41" s="2"/>
      <c r="I41" s="2"/>
      <c r="J41" s="2"/>
      <c r="K41" s="2"/>
      <c r="L41" s="2"/>
      <c r="M41" s="2"/>
      <c r="N41" s="2"/>
      <c r="O41" s="3"/>
      <c r="P41" s="196" t="s">
        <v>323</v>
      </c>
      <c r="Q41" s="230" t="s">
        <v>324</v>
      </c>
    </row>
    <row r="42" ht="13.5" customHeight="1">
      <c r="A42" s="199"/>
      <c r="B42" s="199"/>
      <c r="C42" s="199"/>
      <c r="D42" s="199"/>
      <c r="E42" s="200" t="s">
        <v>325</v>
      </c>
      <c r="F42" s="2"/>
      <c r="G42" s="2"/>
      <c r="H42" s="2"/>
      <c r="I42" s="2"/>
      <c r="J42" s="2"/>
      <c r="K42" s="2"/>
      <c r="L42" s="2"/>
      <c r="M42" s="2"/>
      <c r="N42" s="2"/>
      <c r="O42" s="3"/>
      <c r="P42" s="199"/>
      <c r="Q42" s="199"/>
    </row>
    <row r="43" ht="36.0" customHeight="1">
      <c r="A43" s="201"/>
      <c r="B43" s="201"/>
      <c r="C43" s="201"/>
      <c r="D43" s="201"/>
      <c r="E43" s="202">
        <v>1.0</v>
      </c>
      <c r="F43" s="202">
        <v>2.0</v>
      </c>
      <c r="G43" s="202">
        <v>3.0</v>
      </c>
      <c r="H43" s="202">
        <v>4.0</v>
      </c>
      <c r="I43" s="202">
        <v>5.0</v>
      </c>
      <c r="J43" s="203">
        <v>6.0</v>
      </c>
      <c r="K43" s="3"/>
      <c r="L43" s="202">
        <v>7.0</v>
      </c>
      <c r="M43" s="202">
        <v>8.0</v>
      </c>
      <c r="N43" s="77">
        <v>9.0</v>
      </c>
      <c r="O43" s="3"/>
      <c r="P43" s="201"/>
      <c r="Q43" s="201"/>
    </row>
    <row r="44" ht="13.5" customHeight="1">
      <c r="A44" s="231" t="s">
        <v>362</v>
      </c>
      <c r="B44" s="232" t="s">
        <v>363</v>
      </c>
      <c r="C44" s="233" t="s">
        <v>328</v>
      </c>
      <c r="D44" s="206"/>
      <c r="E44" s="234">
        <v>4.0</v>
      </c>
      <c r="F44" s="234">
        <v>4.0</v>
      </c>
      <c r="G44" s="234">
        <v>4.0</v>
      </c>
      <c r="H44" s="234">
        <v>4.0</v>
      </c>
      <c r="I44" s="234">
        <v>4.0</v>
      </c>
      <c r="J44" s="235">
        <v>6.0</v>
      </c>
      <c r="K44" s="3"/>
      <c r="L44" s="234">
        <v>12.0</v>
      </c>
      <c r="M44" s="234">
        <v>0.0</v>
      </c>
      <c r="N44" s="235">
        <v>0.0</v>
      </c>
      <c r="O44" s="3"/>
      <c r="P44" s="236">
        <f t="shared" ref="P44:P52" si="3">SUM(E44:O44)</f>
        <v>38</v>
      </c>
      <c r="Q44" s="237">
        <f t="shared" ref="Q44:Q52" si="4">D44*P44</f>
        <v>0</v>
      </c>
    </row>
    <row r="45" ht="13.5" customHeight="1">
      <c r="A45" s="210" t="s">
        <v>364</v>
      </c>
      <c r="B45" s="221" t="s">
        <v>363</v>
      </c>
      <c r="C45" s="212" t="s">
        <v>328</v>
      </c>
      <c r="D45" s="206"/>
      <c r="E45" s="238">
        <v>48.0</v>
      </c>
      <c r="F45" s="238">
        <v>128.0</v>
      </c>
      <c r="G45" s="238">
        <v>56.0</v>
      </c>
      <c r="H45" s="238">
        <v>128.0</v>
      </c>
      <c r="I45" s="238">
        <v>12.0</v>
      </c>
      <c r="J45" s="239">
        <v>0.0</v>
      </c>
      <c r="K45" s="3"/>
      <c r="L45" s="238">
        <v>12.0</v>
      </c>
      <c r="M45" s="238">
        <v>52.0</v>
      </c>
      <c r="N45" s="239">
        <v>32.0</v>
      </c>
      <c r="O45" s="3"/>
      <c r="P45" s="238">
        <f t="shared" si="3"/>
        <v>468</v>
      </c>
      <c r="Q45" s="215">
        <f t="shared" si="4"/>
        <v>0</v>
      </c>
    </row>
    <row r="46" ht="13.5" customHeight="1">
      <c r="A46" s="231" t="s">
        <v>365</v>
      </c>
      <c r="B46" s="240" t="s">
        <v>366</v>
      </c>
      <c r="C46" s="233" t="s">
        <v>328</v>
      </c>
      <c r="D46" s="206"/>
      <c r="E46" s="234">
        <v>1.0</v>
      </c>
      <c r="F46" s="234">
        <v>1.0</v>
      </c>
      <c r="G46" s="234">
        <v>0.0</v>
      </c>
      <c r="H46" s="234">
        <v>8.0</v>
      </c>
      <c r="I46" s="234">
        <v>0.0</v>
      </c>
      <c r="J46" s="235">
        <v>2.0</v>
      </c>
      <c r="K46" s="3"/>
      <c r="L46" s="234">
        <v>5.0</v>
      </c>
      <c r="M46" s="234">
        <v>0.0</v>
      </c>
      <c r="N46" s="235">
        <v>0.0</v>
      </c>
      <c r="O46" s="3"/>
      <c r="P46" s="236">
        <f t="shared" si="3"/>
        <v>17</v>
      </c>
      <c r="Q46" s="237">
        <f t="shared" si="4"/>
        <v>0</v>
      </c>
    </row>
    <row r="47" ht="12.75" customHeight="1">
      <c r="A47" s="241" t="s">
        <v>367</v>
      </c>
      <c r="B47" s="242" t="s">
        <v>368</v>
      </c>
      <c r="C47" s="212" t="s">
        <v>328</v>
      </c>
      <c r="D47" s="206"/>
      <c r="E47" s="238">
        <v>9.0</v>
      </c>
      <c r="F47" s="238">
        <v>27.0</v>
      </c>
      <c r="G47" s="238">
        <v>18.0</v>
      </c>
      <c r="H47" s="238">
        <v>0.0</v>
      </c>
      <c r="I47" s="238">
        <v>7.0</v>
      </c>
      <c r="J47" s="239">
        <v>8.0</v>
      </c>
      <c r="K47" s="3"/>
      <c r="L47" s="238">
        <v>16.0</v>
      </c>
      <c r="M47" s="238">
        <v>4.0</v>
      </c>
      <c r="N47" s="239">
        <v>6.0</v>
      </c>
      <c r="O47" s="3"/>
      <c r="P47" s="238">
        <f t="shared" si="3"/>
        <v>95</v>
      </c>
      <c r="Q47" s="215">
        <f t="shared" si="4"/>
        <v>0</v>
      </c>
    </row>
    <row r="48" ht="13.5" customHeight="1">
      <c r="A48" s="231" t="s">
        <v>369</v>
      </c>
      <c r="B48" s="240" t="s">
        <v>370</v>
      </c>
      <c r="C48" s="233" t="s">
        <v>328</v>
      </c>
      <c r="D48" s="206"/>
      <c r="E48" s="234">
        <v>1.0</v>
      </c>
      <c r="F48" s="234">
        <v>1.0</v>
      </c>
      <c r="G48" s="234">
        <v>1.0</v>
      </c>
      <c r="H48" s="234">
        <v>2.0</v>
      </c>
      <c r="I48" s="234">
        <v>1.0</v>
      </c>
      <c r="J48" s="235">
        <v>0.0</v>
      </c>
      <c r="K48" s="3"/>
      <c r="L48" s="234">
        <v>0.0</v>
      </c>
      <c r="M48" s="234">
        <v>0.0</v>
      </c>
      <c r="N48" s="235">
        <v>0.0</v>
      </c>
      <c r="O48" s="3"/>
      <c r="P48" s="236">
        <f t="shared" si="3"/>
        <v>6</v>
      </c>
      <c r="Q48" s="237">
        <f t="shared" si="4"/>
        <v>0</v>
      </c>
    </row>
    <row r="49" ht="13.5" customHeight="1">
      <c r="A49" s="210" t="s">
        <v>371</v>
      </c>
      <c r="B49" s="221" t="s">
        <v>337</v>
      </c>
      <c r="C49" s="212" t="s">
        <v>328</v>
      </c>
      <c r="D49" s="206"/>
      <c r="E49" s="243">
        <v>0.5</v>
      </c>
      <c r="F49" s="238">
        <v>1.0</v>
      </c>
      <c r="G49" s="243">
        <v>0.2</v>
      </c>
      <c r="H49" s="243">
        <v>0.2</v>
      </c>
      <c r="I49" s="238">
        <v>1.0</v>
      </c>
      <c r="J49" s="244">
        <v>0.2</v>
      </c>
      <c r="K49" s="3"/>
      <c r="L49" s="243">
        <v>0.5</v>
      </c>
      <c r="M49" s="243">
        <v>0.3</v>
      </c>
      <c r="N49" s="244">
        <v>0.3</v>
      </c>
      <c r="O49" s="3"/>
      <c r="P49" s="243">
        <f t="shared" si="3"/>
        <v>4.2</v>
      </c>
      <c r="Q49" s="215">
        <f t="shared" si="4"/>
        <v>0</v>
      </c>
    </row>
    <row r="50" ht="13.5" customHeight="1">
      <c r="A50" s="231" t="s">
        <v>372</v>
      </c>
      <c r="B50" s="232" t="s">
        <v>342</v>
      </c>
      <c r="C50" s="233" t="s">
        <v>328</v>
      </c>
      <c r="D50" s="206"/>
      <c r="E50" s="245">
        <v>0.2</v>
      </c>
      <c r="F50" s="234">
        <v>1.0</v>
      </c>
      <c r="G50" s="245">
        <v>0.6</v>
      </c>
      <c r="H50" s="245">
        <v>4.0</v>
      </c>
      <c r="I50" s="245">
        <v>1.2</v>
      </c>
      <c r="J50" s="246">
        <v>0.2</v>
      </c>
      <c r="K50" s="3"/>
      <c r="L50" s="234">
        <v>2.0</v>
      </c>
      <c r="M50" s="245">
        <v>0.4</v>
      </c>
      <c r="N50" s="246">
        <v>0.7</v>
      </c>
      <c r="O50" s="3"/>
      <c r="P50" s="247">
        <f t="shared" si="3"/>
        <v>10.3</v>
      </c>
      <c r="Q50" s="237">
        <f t="shared" si="4"/>
        <v>0</v>
      </c>
    </row>
    <row r="51" ht="13.5" customHeight="1">
      <c r="A51" s="210" t="s">
        <v>373</v>
      </c>
      <c r="B51" s="222" t="s">
        <v>342</v>
      </c>
      <c r="C51" s="212" t="s">
        <v>328</v>
      </c>
      <c r="D51" s="206"/>
      <c r="E51" s="243">
        <v>0.4</v>
      </c>
      <c r="F51" s="238">
        <v>1.0</v>
      </c>
      <c r="G51" s="243">
        <v>0.6</v>
      </c>
      <c r="H51" s="243">
        <v>2.0</v>
      </c>
      <c r="I51" s="243">
        <v>0.5</v>
      </c>
      <c r="J51" s="244">
        <v>0.4</v>
      </c>
      <c r="K51" s="3"/>
      <c r="L51" s="238">
        <v>1.0</v>
      </c>
      <c r="M51" s="243">
        <v>0.5</v>
      </c>
      <c r="N51" s="244">
        <v>0.4</v>
      </c>
      <c r="O51" s="3"/>
      <c r="P51" s="243">
        <f t="shared" si="3"/>
        <v>6.8</v>
      </c>
      <c r="Q51" s="215">
        <f t="shared" si="4"/>
        <v>0</v>
      </c>
    </row>
    <row r="52" ht="13.5" customHeight="1">
      <c r="A52" s="231" t="s">
        <v>374</v>
      </c>
      <c r="B52" s="240" t="s">
        <v>342</v>
      </c>
      <c r="C52" s="233" t="s">
        <v>328</v>
      </c>
      <c r="D52" s="206"/>
      <c r="E52" s="245">
        <v>0.3</v>
      </c>
      <c r="F52" s="234">
        <v>1.0</v>
      </c>
      <c r="G52" s="245">
        <v>0.5</v>
      </c>
      <c r="H52" s="245">
        <v>0.6</v>
      </c>
      <c r="I52" s="245">
        <v>0.5</v>
      </c>
      <c r="J52" s="246">
        <v>0.2</v>
      </c>
      <c r="K52" s="3"/>
      <c r="L52" s="245">
        <v>0.2</v>
      </c>
      <c r="M52" s="245">
        <v>0.2</v>
      </c>
      <c r="N52" s="246">
        <v>0.2</v>
      </c>
      <c r="O52" s="3"/>
      <c r="P52" s="247">
        <f t="shared" si="3"/>
        <v>3.7</v>
      </c>
      <c r="Q52" s="237">
        <f t="shared" si="4"/>
        <v>0</v>
      </c>
    </row>
    <row r="53" ht="13.5" customHeight="1">
      <c r="A53" s="226" t="s">
        <v>360</v>
      </c>
      <c r="B53" s="227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3"/>
      <c r="P53" s="228"/>
      <c r="Q53" s="229">
        <f>SUM(Q44:Q52)</f>
        <v>0</v>
      </c>
    </row>
    <row r="54" ht="12.75" customHeight="1"/>
    <row r="55" ht="13.5" customHeight="1"/>
    <row r="56" ht="13.5" customHeight="1">
      <c r="A56" s="193" t="s">
        <v>375</v>
      </c>
      <c r="B56" s="194" t="s">
        <v>319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3"/>
    </row>
    <row r="57" ht="15.0" customHeight="1">
      <c r="A57" s="196" t="s">
        <v>224</v>
      </c>
      <c r="B57" s="196" t="s">
        <v>225</v>
      </c>
      <c r="C57" s="196" t="s">
        <v>376</v>
      </c>
      <c r="D57" s="196" t="s">
        <v>377</v>
      </c>
      <c r="E57" s="197" t="s">
        <v>322</v>
      </c>
      <c r="F57" s="2"/>
      <c r="G57" s="2"/>
      <c r="H57" s="2"/>
      <c r="I57" s="2"/>
      <c r="J57" s="2"/>
      <c r="K57" s="2"/>
      <c r="L57" s="2"/>
      <c r="M57" s="2"/>
      <c r="N57" s="2"/>
      <c r="O57" s="3"/>
      <c r="P57" s="196" t="s">
        <v>323</v>
      </c>
      <c r="Q57" s="230" t="s">
        <v>324</v>
      </c>
    </row>
    <row r="58" ht="13.5" customHeight="1">
      <c r="A58" s="199"/>
      <c r="B58" s="199"/>
      <c r="C58" s="199"/>
      <c r="D58" s="199"/>
      <c r="E58" s="200" t="s">
        <v>325</v>
      </c>
      <c r="F58" s="2"/>
      <c r="G58" s="2"/>
      <c r="H58" s="2"/>
      <c r="I58" s="2"/>
      <c r="J58" s="2"/>
      <c r="K58" s="2"/>
      <c r="L58" s="2"/>
      <c r="M58" s="2"/>
      <c r="N58" s="2"/>
      <c r="O58" s="3"/>
      <c r="P58" s="199"/>
      <c r="Q58" s="199"/>
    </row>
    <row r="59" ht="35.25" customHeight="1">
      <c r="A59" s="201"/>
      <c r="B59" s="201"/>
      <c r="C59" s="201"/>
      <c r="D59" s="201"/>
      <c r="E59" s="202">
        <v>1.0</v>
      </c>
      <c r="F59" s="202">
        <v>2.0</v>
      </c>
      <c r="G59" s="202">
        <v>3.0</v>
      </c>
      <c r="H59" s="202">
        <v>4.0</v>
      </c>
      <c r="I59" s="202">
        <v>5.0</v>
      </c>
      <c r="J59" s="203">
        <v>6.0</v>
      </c>
      <c r="K59" s="3"/>
      <c r="L59" s="202">
        <v>7.0</v>
      </c>
      <c r="M59" s="202">
        <v>8.0</v>
      </c>
      <c r="N59" s="77">
        <v>9.0</v>
      </c>
      <c r="O59" s="3"/>
      <c r="P59" s="201"/>
      <c r="Q59" s="201"/>
    </row>
    <row r="60" ht="13.5" customHeight="1">
      <c r="A60" s="248" t="s">
        <v>378</v>
      </c>
      <c r="B60" s="249" t="s">
        <v>379</v>
      </c>
      <c r="C60" s="249">
        <v>12.0</v>
      </c>
      <c r="D60" s="250"/>
      <c r="E60" s="251">
        <v>1.0</v>
      </c>
      <c r="F60" s="251">
        <v>3.0</v>
      </c>
      <c r="G60" s="251">
        <v>2.0</v>
      </c>
      <c r="H60" s="251">
        <v>3.0</v>
      </c>
      <c r="I60" s="251">
        <v>1.0</v>
      </c>
      <c r="J60" s="252">
        <v>3.0</v>
      </c>
      <c r="K60" s="3"/>
      <c r="L60" s="251">
        <v>4.0</v>
      </c>
      <c r="M60" s="251">
        <v>1.0</v>
      </c>
      <c r="N60" s="252">
        <v>1.0</v>
      </c>
      <c r="O60" s="3"/>
      <c r="P60" s="251">
        <f t="shared" ref="P60:P69" si="5">SUM(E60:O60)</f>
        <v>19</v>
      </c>
      <c r="Q60" s="237">
        <f t="shared" ref="Q60:Q69" si="6">D60*P60</f>
        <v>0</v>
      </c>
    </row>
    <row r="61" ht="13.5" customHeight="1">
      <c r="A61" s="253" t="s">
        <v>380</v>
      </c>
      <c r="B61" s="254" t="s">
        <v>379</v>
      </c>
      <c r="C61" s="255">
        <v>3.0</v>
      </c>
      <c r="D61" s="256"/>
      <c r="E61" s="257">
        <v>4.0</v>
      </c>
      <c r="F61" s="257">
        <v>12.0</v>
      </c>
      <c r="G61" s="257">
        <v>8.0</v>
      </c>
      <c r="H61" s="257">
        <v>12.0</v>
      </c>
      <c r="I61" s="257">
        <v>4.0</v>
      </c>
      <c r="J61" s="258">
        <v>12.0</v>
      </c>
      <c r="K61" s="3"/>
      <c r="L61" s="257">
        <v>16.0</v>
      </c>
      <c r="M61" s="257">
        <v>4.0</v>
      </c>
      <c r="N61" s="258">
        <v>4.0</v>
      </c>
      <c r="O61" s="3"/>
      <c r="P61" s="257">
        <f t="shared" si="5"/>
        <v>76</v>
      </c>
      <c r="Q61" s="215">
        <f t="shared" si="6"/>
        <v>0</v>
      </c>
    </row>
    <row r="62" ht="13.5" customHeight="1">
      <c r="A62" s="248" t="s">
        <v>381</v>
      </c>
      <c r="B62" s="259" t="s">
        <v>379</v>
      </c>
      <c r="C62" s="259">
        <v>3.0</v>
      </c>
      <c r="D62" s="256"/>
      <c r="E62" s="260">
        <v>3.0</v>
      </c>
      <c r="F62" s="260">
        <v>6.0</v>
      </c>
      <c r="G62" s="260">
        <v>4.0</v>
      </c>
      <c r="H62" s="260">
        <v>6.0</v>
      </c>
      <c r="I62" s="260">
        <v>3.0</v>
      </c>
      <c r="J62" s="261">
        <v>6.0</v>
      </c>
      <c r="K62" s="3"/>
      <c r="L62" s="260">
        <v>8.0</v>
      </c>
      <c r="M62" s="260">
        <v>2.0</v>
      </c>
      <c r="N62" s="261">
        <v>2.0</v>
      </c>
      <c r="O62" s="3"/>
      <c r="P62" s="260">
        <f t="shared" si="5"/>
        <v>40</v>
      </c>
      <c r="Q62" s="237">
        <f t="shared" si="6"/>
        <v>0</v>
      </c>
    </row>
    <row r="63" ht="13.5" customHeight="1">
      <c r="A63" s="253" t="s">
        <v>382</v>
      </c>
      <c r="B63" s="262" t="s">
        <v>379</v>
      </c>
      <c r="C63" s="255">
        <v>8.0</v>
      </c>
      <c r="D63" s="256"/>
      <c r="E63" s="257">
        <v>2.0</v>
      </c>
      <c r="F63" s="257">
        <v>6.0</v>
      </c>
      <c r="G63" s="257">
        <v>4.0</v>
      </c>
      <c r="H63" s="257">
        <v>6.0</v>
      </c>
      <c r="I63" s="257">
        <v>2.0</v>
      </c>
      <c r="J63" s="258">
        <v>6.0</v>
      </c>
      <c r="K63" s="3"/>
      <c r="L63" s="257">
        <v>8.0</v>
      </c>
      <c r="M63" s="257">
        <v>2.0</v>
      </c>
      <c r="N63" s="258">
        <v>2.0</v>
      </c>
      <c r="O63" s="3"/>
      <c r="P63" s="257">
        <f t="shared" si="5"/>
        <v>38</v>
      </c>
      <c r="Q63" s="215">
        <f t="shared" si="6"/>
        <v>0</v>
      </c>
    </row>
    <row r="64" ht="13.5" customHeight="1">
      <c r="A64" s="248" t="s">
        <v>383</v>
      </c>
      <c r="B64" s="259" t="s">
        <v>379</v>
      </c>
      <c r="C64" s="259">
        <v>12.0</v>
      </c>
      <c r="D64" s="256"/>
      <c r="E64" s="260">
        <v>1.0</v>
      </c>
      <c r="F64" s="260">
        <v>0.0</v>
      </c>
      <c r="G64" s="260">
        <v>1.0</v>
      </c>
      <c r="H64" s="260">
        <v>1.0</v>
      </c>
      <c r="I64" s="260">
        <v>1.0</v>
      </c>
      <c r="J64" s="261">
        <v>1.0</v>
      </c>
      <c r="K64" s="3"/>
      <c r="L64" s="260">
        <v>1.0</v>
      </c>
      <c r="M64" s="260">
        <v>1.0</v>
      </c>
      <c r="N64" s="261">
        <v>1.0</v>
      </c>
      <c r="O64" s="3"/>
      <c r="P64" s="260">
        <f t="shared" si="5"/>
        <v>8</v>
      </c>
      <c r="Q64" s="263">
        <f t="shared" si="6"/>
        <v>0</v>
      </c>
    </row>
    <row r="65" ht="13.5" customHeight="1">
      <c r="A65" s="253" t="s">
        <v>384</v>
      </c>
      <c r="B65" s="262" t="s">
        <v>379</v>
      </c>
      <c r="C65" s="255">
        <v>12.0</v>
      </c>
      <c r="D65" s="256"/>
      <c r="E65" s="264">
        <v>1.0</v>
      </c>
      <c r="F65" s="264">
        <v>3.0</v>
      </c>
      <c r="G65" s="264">
        <v>2.0</v>
      </c>
      <c r="H65" s="264">
        <v>3.0</v>
      </c>
      <c r="I65" s="264">
        <v>1.0</v>
      </c>
      <c r="J65" s="265">
        <v>3.0</v>
      </c>
      <c r="K65" s="3"/>
      <c r="L65" s="264">
        <v>4.0</v>
      </c>
      <c r="M65" s="264">
        <v>1.0</v>
      </c>
      <c r="N65" s="265">
        <v>1.0</v>
      </c>
      <c r="O65" s="3"/>
      <c r="P65" s="264">
        <f t="shared" si="5"/>
        <v>19</v>
      </c>
      <c r="Q65" s="266">
        <f t="shared" si="6"/>
        <v>0</v>
      </c>
    </row>
    <row r="66" ht="13.5" customHeight="1">
      <c r="A66" s="248" t="s">
        <v>385</v>
      </c>
      <c r="B66" s="259" t="s">
        <v>379</v>
      </c>
      <c r="C66" s="259">
        <v>8.0</v>
      </c>
      <c r="D66" s="256"/>
      <c r="E66" s="260">
        <v>30.0</v>
      </c>
      <c r="F66" s="260">
        <v>30.0</v>
      </c>
      <c r="G66" s="260">
        <v>9.0</v>
      </c>
      <c r="H66" s="260">
        <v>24.0</v>
      </c>
      <c r="I66" s="260">
        <v>12.0</v>
      </c>
      <c r="J66" s="261">
        <v>30.0</v>
      </c>
      <c r="K66" s="3"/>
      <c r="L66" s="260">
        <v>30.0</v>
      </c>
      <c r="M66" s="260">
        <v>12.0</v>
      </c>
      <c r="N66" s="261">
        <v>9.0</v>
      </c>
      <c r="O66" s="3"/>
      <c r="P66" s="251">
        <f t="shared" si="5"/>
        <v>186</v>
      </c>
      <c r="Q66" s="263">
        <f t="shared" si="6"/>
        <v>0</v>
      </c>
    </row>
    <row r="67" ht="13.5" customHeight="1">
      <c r="A67" s="267" t="s">
        <v>386</v>
      </c>
      <c r="B67" s="268" t="s">
        <v>379</v>
      </c>
      <c r="C67" s="255">
        <v>12.0</v>
      </c>
      <c r="D67" s="256"/>
      <c r="E67" s="269">
        <v>1.0</v>
      </c>
      <c r="F67" s="269">
        <v>1.0</v>
      </c>
      <c r="G67" s="269">
        <v>1.0</v>
      </c>
      <c r="H67" s="269">
        <v>1.0</v>
      </c>
      <c r="I67" s="269">
        <v>1.0</v>
      </c>
      <c r="J67" s="270">
        <v>1.0</v>
      </c>
      <c r="K67" s="3"/>
      <c r="L67" s="269">
        <v>1.0</v>
      </c>
      <c r="M67" s="269">
        <v>1.0</v>
      </c>
      <c r="N67" s="270">
        <v>1.0</v>
      </c>
      <c r="O67" s="3"/>
      <c r="P67" s="271">
        <f t="shared" si="5"/>
        <v>9</v>
      </c>
      <c r="Q67" s="272">
        <f t="shared" si="6"/>
        <v>0</v>
      </c>
    </row>
    <row r="68" ht="13.5" customHeight="1">
      <c r="A68" s="248" t="s">
        <v>387</v>
      </c>
      <c r="B68" s="259" t="s">
        <v>388</v>
      </c>
      <c r="C68" s="259">
        <v>12.0</v>
      </c>
      <c r="D68" s="256"/>
      <c r="E68" s="260">
        <v>1.0</v>
      </c>
      <c r="F68" s="260">
        <v>3.0</v>
      </c>
      <c r="G68" s="260">
        <v>2.0</v>
      </c>
      <c r="H68" s="260">
        <v>2.0</v>
      </c>
      <c r="I68" s="260">
        <v>1.0</v>
      </c>
      <c r="J68" s="261">
        <v>2.0</v>
      </c>
      <c r="K68" s="3"/>
      <c r="L68" s="260">
        <v>3.0</v>
      </c>
      <c r="M68" s="260">
        <v>1.0</v>
      </c>
      <c r="N68" s="261">
        <v>1.0</v>
      </c>
      <c r="O68" s="3"/>
      <c r="P68" s="260">
        <f t="shared" si="5"/>
        <v>16</v>
      </c>
      <c r="Q68" s="263">
        <f t="shared" si="6"/>
        <v>0</v>
      </c>
    </row>
    <row r="69" ht="13.5" customHeight="1">
      <c r="A69" s="253" t="s">
        <v>389</v>
      </c>
      <c r="B69" s="262" t="s">
        <v>379</v>
      </c>
      <c r="C69" s="255">
        <v>12.0</v>
      </c>
      <c r="D69" s="256"/>
      <c r="E69" s="264">
        <v>1.0</v>
      </c>
      <c r="F69" s="264">
        <v>3.0</v>
      </c>
      <c r="G69" s="264">
        <v>1.0</v>
      </c>
      <c r="H69" s="264">
        <v>2.0</v>
      </c>
      <c r="I69" s="264">
        <v>1.0</v>
      </c>
      <c r="J69" s="265">
        <v>2.0</v>
      </c>
      <c r="K69" s="3"/>
      <c r="L69" s="264">
        <v>2.0</v>
      </c>
      <c r="M69" s="264">
        <v>1.0</v>
      </c>
      <c r="N69" s="265">
        <v>1.0</v>
      </c>
      <c r="O69" s="3"/>
      <c r="P69" s="264">
        <f t="shared" si="5"/>
        <v>14</v>
      </c>
      <c r="Q69" s="266">
        <f t="shared" si="6"/>
        <v>0</v>
      </c>
    </row>
    <row r="70" ht="13.5" customHeight="1">
      <c r="A70" s="273" t="s">
        <v>390</v>
      </c>
      <c r="B70" s="227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3"/>
      <c r="P70" s="228"/>
      <c r="Q70" s="229">
        <f>SUM(Q60:Q69)</f>
        <v>0</v>
      </c>
    </row>
    <row r="71" ht="12.75" customHeight="1"/>
    <row r="72" ht="12.75" customHeight="1"/>
    <row r="73" ht="13.5" customHeight="1">
      <c r="A73" s="193" t="s">
        <v>391</v>
      </c>
      <c r="B73" s="194" t="s">
        <v>319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3"/>
    </row>
    <row r="74" ht="15.0" customHeight="1">
      <c r="A74" s="196" t="s">
        <v>224</v>
      </c>
      <c r="B74" s="196" t="s">
        <v>225</v>
      </c>
      <c r="C74" s="196" t="s">
        <v>392</v>
      </c>
      <c r="D74" s="196" t="s">
        <v>393</v>
      </c>
      <c r="E74" s="197" t="s">
        <v>322</v>
      </c>
      <c r="F74" s="2"/>
      <c r="G74" s="2"/>
      <c r="H74" s="2"/>
      <c r="I74" s="2"/>
      <c r="J74" s="2"/>
      <c r="K74" s="2"/>
      <c r="L74" s="2"/>
      <c r="M74" s="2"/>
      <c r="N74" s="2"/>
      <c r="O74" s="3"/>
      <c r="P74" s="196" t="s">
        <v>323</v>
      </c>
      <c r="Q74" s="230" t="s">
        <v>324</v>
      </c>
    </row>
    <row r="75" ht="13.5" customHeight="1">
      <c r="A75" s="199"/>
      <c r="B75" s="199"/>
      <c r="C75" s="199"/>
      <c r="D75" s="199"/>
      <c r="E75" s="200" t="s">
        <v>325</v>
      </c>
      <c r="F75" s="2"/>
      <c r="G75" s="2"/>
      <c r="H75" s="2"/>
      <c r="I75" s="2"/>
      <c r="J75" s="2"/>
      <c r="K75" s="2"/>
      <c r="L75" s="2"/>
      <c r="M75" s="2"/>
      <c r="N75" s="2"/>
      <c r="O75" s="3"/>
      <c r="P75" s="199"/>
      <c r="Q75" s="199"/>
    </row>
    <row r="76" ht="34.5" customHeight="1">
      <c r="A76" s="201"/>
      <c r="B76" s="201"/>
      <c r="C76" s="201"/>
      <c r="D76" s="201"/>
      <c r="E76" s="202">
        <v>1.0</v>
      </c>
      <c r="F76" s="202">
        <v>2.0</v>
      </c>
      <c r="G76" s="202">
        <v>3.0</v>
      </c>
      <c r="H76" s="202">
        <v>4.0</v>
      </c>
      <c r="I76" s="202">
        <v>5.0</v>
      </c>
      <c r="J76" s="203">
        <v>6.0</v>
      </c>
      <c r="K76" s="3"/>
      <c r="L76" s="202">
        <v>7.0</v>
      </c>
      <c r="M76" s="202">
        <v>8.0</v>
      </c>
      <c r="N76" s="77">
        <v>9.0</v>
      </c>
      <c r="O76" s="3"/>
      <c r="P76" s="201"/>
      <c r="Q76" s="201"/>
    </row>
    <row r="77" ht="13.5" customHeight="1">
      <c r="A77" s="274" t="s">
        <v>394</v>
      </c>
      <c r="B77" s="275" t="s">
        <v>379</v>
      </c>
      <c r="C77" s="233">
        <v>60.0</v>
      </c>
      <c r="D77" s="276"/>
      <c r="E77" s="260">
        <v>1.0</v>
      </c>
      <c r="F77" s="260">
        <v>1.0</v>
      </c>
      <c r="G77" s="260">
        <v>1.0</v>
      </c>
      <c r="H77" s="260">
        <v>1.0</v>
      </c>
      <c r="I77" s="260">
        <v>1.0</v>
      </c>
      <c r="J77" s="261">
        <v>1.0</v>
      </c>
      <c r="K77" s="3"/>
      <c r="L77" s="260">
        <v>1.0</v>
      </c>
      <c r="M77" s="260">
        <v>1.0</v>
      </c>
      <c r="N77" s="261">
        <v>1.0</v>
      </c>
      <c r="O77" s="3"/>
      <c r="P77" s="260">
        <f t="shared" ref="P77:P81" si="7">SUM(E77:O77)</f>
        <v>9</v>
      </c>
      <c r="Q77" s="237">
        <f t="shared" ref="Q77:Q81" si="8">D77*P77</f>
        <v>0</v>
      </c>
    </row>
    <row r="78" ht="12.75" customHeight="1">
      <c r="A78" s="277" t="s">
        <v>395</v>
      </c>
      <c r="B78" s="221" t="s">
        <v>379</v>
      </c>
      <c r="C78" s="212">
        <v>60.0</v>
      </c>
      <c r="D78" s="278"/>
      <c r="E78" s="257">
        <v>1.0</v>
      </c>
      <c r="F78" s="257">
        <v>3.0</v>
      </c>
      <c r="G78" s="257">
        <v>1.0</v>
      </c>
      <c r="H78" s="257">
        <v>2.0</v>
      </c>
      <c r="I78" s="257">
        <v>1.0</v>
      </c>
      <c r="J78" s="258">
        <v>2.0</v>
      </c>
      <c r="K78" s="3"/>
      <c r="L78" s="257">
        <v>2.0</v>
      </c>
      <c r="M78" s="257">
        <v>1.0</v>
      </c>
      <c r="N78" s="258">
        <v>1.0</v>
      </c>
      <c r="O78" s="3"/>
      <c r="P78" s="257">
        <f t="shared" si="7"/>
        <v>14</v>
      </c>
      <c r="Q78" s="215">
        <f t="shared" si="8"/>
        <v>0</v>
      </c>
    </row>
    <row r="79" ht="13.5" customHeight="1">
      <c r="A79" s="274" t="s">
        <v>396</v>
      </c>
      <c r="B79" s="275" t="s">
        <v>379</v>
      </c>
      <c r="C79" s="233">
        <v>60.0</v>
      </c>
      <c r="D79" s="279"/>
      <c r="E79" s="260">
        <v>1.0</v>
      </c>
      <c r="F79" s="260">
        <v>1.0</v>
      </c>
      <c r="G79" s="260">
        <v>1.0</v>
      </c>
      <c r="H79" s="260">
        <v>1.0</v>
      </c>
      <c r="I79" s="260">
        <v>1.0</v>
      </c>
      <c r="J79" s="261">
        <v>1.0</v>
      </c>
      <c r="K79" s="3"/>
      <c r="L79" s="260">
        <v>1.0</v>
      </c>
      <c r="M79" s="260">
        <v>1.0</v>
      </c>
      <c r="N79" s="261">
        <v>1.0</v>
      </c>
      <c r="O79" s="3"/>
      <c r="P79" s="260">
        <f t="shared" si="7"/>
        <v>9</v>
      </c>
      <c r="Q79" s="237">
        <f t="shared" si="8"/>
        <v>0</v>
      </c>
    </row>
    <row r="80" ht="13.5" customHeight="1">
      <c r="A80" s="280" t="s">
        <v>397</v>
      </c>
      <c r="B80" s="281" t="s">
        <v>379</v>
      </c>
      <c r="C80" s="212">
        <v>60.0</v>
      </c>
      <c r="D80" s="279"/>
      <c r="E80" s="264">
        <v>1.0</v>
      </c>
      <c r="F80" s="264">
        <v>1.0</v>
      </c>
      <c r="G80" s="264">
        <v>1.0</v>
      </c>
      <c r="H80" s="264">
        <v>1.0</v>
      </c>
      <c r="I80" s="264">
        <v>1.0</v>
      </c>
      <c r="J80" s="265">
        <v>1.0</v>
      </c>
      <c r="K80" s="3"/>
      <c r="L80" s="264">
        <v>1.0</v>
      </c>
      <c r="M80" s="264">
        <v>1.0</v>
      </c>
      <c r="N80" s="265">
        <v>1.0</v>
      </c>
      <c r="O80" s="3"/>
      <c r="P80" s="264">
        <f t="shared" si="7"/>
        <v>9</v>
      </c>
      <c r="Q80" s="215">
        <f t="shared" si="8"/>
        <v>0</v>
      </c>
    </row>
    <row r="81" ht="13.5" customHeight="1">
      <c r="A81" s="274" t="s">
        <v>398</v>
      </c>
      <c r="B81" s="275" t="s">
        <v>379</v>
      </c>
      <c r="C81" s="233">
        <v>60.0</v>
      </c>
      <c r="D81" s="279"/>
      <c r="E81" s="260">
        <v>1.0</v>
      </c>
      <c r="F81" s="260">
        <v>0.0</v>
      </c>
      <c r="G81" s="260">
        <v>1.0</v>
      </c>
      <c r="H81" s="260">
        <v>1.0</v>
      </c>
      <c r="I81" s="260">
        <v>1.0</v>
      </c>
      <c r="J81" s="261">
        <v>1.0</v>
      </c>
      <c r="K81" s="3"/>
      <c r="L81" s="260">
        <v>1.0</v>
      </c>
      <c r="M81" s="260">
        <v>1.0</v>
      </c>
      <c r="N81" s="261">
        <v>1.0</v>
      </c>
      <c r="O81" s="3"/>
      <c r="P81" s="260">
        <f t="shared" si="7"/>
        <v>8</v>
      </c>
      <c r="Q81" s="237">
        <f t="shared" si="8"/>
        <v>0</v>
      </c>
    </row>
    <row r="82" ht="13.5" customHeight="1">
      <c r="A82" s="273" t="s">
        <v>399</v>
      </c>
      <c r="B82" s="227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3"/>
      <c r="P82" s="228"/>
      <c r="Q82" s="229">
        <f>SUM(Q77:Q81)</f>
        <v>0</v>
      </c>
    </row>
    <row r="83" ht="12.75" customHeight="1"/>
    <row r="84" ht="12.75" customHeight="1"/>
    <row r="85">
      <c r="A85" s="186" t="s">
        <v>400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3"/>
    </row>
    <row r="86" ht="13.5" customHeight="1">
      <c r="A86" s="187"/>
      <c r="B86" s="173"/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3"/>
      <c r="Q86" s="173"/>
    </row>
    <row r="87">
      <c r="A87" s="188" t="s">
        <v>308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3"/>
    </row>
    <row r="88" ht="13.5" customHeight="1">
      <c r="A88" s="187"/>
      <c r="B88" s="173"/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3"/>
      <c r="Q88" s="173"/>
    </row>
    <row r="89" ht="13.5" customHeight="1">
      <c r="A89" s="189" t="s">
        <v>401</v>
      </c>
      <c r="B89" s="2"/>
      <c r="C89" s="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3"/>
      <c r="Q89" s="173"/>
    </row>
    <row r="90" ht="13.5" customHeight="1">
      <c r="A90" s="191" t="s">
        <v>402</v>
      </c>
      <c r="B90" s="2"/>
      <c r="C90" s="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173"/>
      <c r="Q90" s="173"/>
    </row>
    <row r="91" ht="13.5" customHeight="1">
      <c r="A91" s="190" t="s">
        <v>403</v>
      </c>
      <c r="B91" s="2"/>
      <c r="C91" s="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3"/>
      <c r="Q91" s="173"/>
    </row>
    <row r="92" ht="13.5" customHeight="1">
      <c r="A92" s="191" t="s">
        <v>404</v>
      </c>
      <c r="B92" s="2"/>
      <c r="C92" s="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3"/>
      <c r="O92" s="173"/>
      <c r="P92" s="173"/>
      <c r="Q92" s="173"/>
    </row>
    <row r="93" ht="13.5" customHeight="1">
      <c r="A93" s="190" t="s">
        <v>405</v>
      </c>
      <c r="B93" s="2"/>
      <c r="C93" s="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3"/>
      <c r="Q93" s="173"/>
    </row>
    <row r="94" ht="13.5" customHeight="1">
      <c r="A94" s="282"/>
      <c r="B94" s="173"/>
      <c r="C94" s="173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3"/>
      <c r="P94" s="173"/>
      <c r="Q94" s="173"/>
    </row>
    <row r="95" ht="12.75" customHeight="1"/>
    <row r="96" ht="13.5" customHeight="1">
      <c r="A96" s="193" t="s">
        <v>318</v>
      </c>
      <c r="B96" s="194" t="s">
        <v>406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3"/>
    </row>
    <row r="97" ht="15.0" customHeight="1">
      <c r="A97" s="195" t="s">
        <v>224</v>
      </c>
      <c r="B97" s="196" t="s">
        <v>225</v>
      </c>
      <c r="C97" s="196" t="s">
        <v>320</v>
      </c>
      <c r="D97" s="196" t="s">
        <v>321</v>
      </c>
      <c r="E97" s="197" t="s">
        <v>322</v>
      </c>
      <c r="F97" s="2"/>
      <c r="G97" s="2"/>
      <c r="H97" s="2"/>
      <c r="I97" s="2"/>
      <c r="J97" s="2"/>
      <c r="K97" s="2"/>
      <c r="L97" s="2"/>
      <c r="M97" s="2"/>
      <c r="N97" s="2"/>
      <c r="O97" s="3"/>
      <c r="P97" s="196" t="s">
        <v>323</v>
      </c>
      <c r="Q97" s="230" t="s">
        <v>324</v>
      </c>
    </row>
    <row r="98" ht="13.5" customHeight="1">
      <c r="A98" s="199"/>
      <c r="B98" s="199"/>
      <c r="C98" s="199"/>
      <c r="D98" s="199"/>
      <c r="E98" s="200" t="s">
        <v>325</v>
      </c>
      <c r="F98" s="2"/>
      <c r="G98" s="2"/>
      <c r="H98" s="2"/>
      <c r="I98" s="2"/>
      <c r="J98" s="2"/>
      <c r="K98" s="2"/>
      <c r="L98" s="2"/>
      <c r="M98" s="2"/>
      <c r="N98" s="2"/>
      <c r="O98" s="3"/>
      <c r="P98" s="199"/>
      <c r="Q98" s="199"/>
    </row>
    <row r="99" ht="33.0" customHeight="1">
      <c r="A99" s="201"/>
      <c r="B99" s="201"/>
      <c r="C99" s="201"/>
      <c r="D99" s="201"/>
      <c r="E99" s="203">
        <v>1.0</v>
      </c>
      <c r="F99" s="3"/>
      <c r="G99" s="203">
        <v>2.0</v>
      </c>
      <c r="H99" s="3"/>
      <c r="I99" s="203">
        <v>3.0</v>
      </c>
      <c r="J99" s="283"/>
      <c r="K99" s="203">
        <v>4.0</v>
      </c>
      <c r="L99" s="283"/>
      <c r="M99" s="203">
        <v>5.0</v>
      </c>
      <c r="N99" s="2"/>
      <c r="O99" s="3"/>
      <c r="P99" s="201"/>
      <c r="Q99" s="201"/>
    </row>
    <row r="100" ht="13.5" customHeight="1">
      <c r="A100" s="284" t="s">
        <v>326</v>
      </c>
      <c r="B100" s="205" t="s">
        <v>327</v>
      </c>
      <c r="C100" s="205" t="s">
        <v>328</v>
      </c>
      <c r="D100" s="206"/>
      <c r="E100" s="208">
        <v>24.0</v>
      </c>
      <c r="F100" s="3"/>
      <c r="G100" s="208">
        <v>5.0</v>
      </c>
      <c r="H100" s="3"/>
      <c r="I100" s="208">
        <v>6.0</v>
      </c>
      <c r="J100" s="283"/>
      <c r="K100" s="208">
        <v>5.0</v>
      </c>
      <c r="L100" s="283"/>
      <c r="M100" s="208">
        <v>6.0</v>
      </c>
      <c r="N100" s="2"/>
      <c r="O100" s="3"/>
      <c r="P100" s="207">
        <f t="shared" ref="P100:P119" si="9">SUM(E100:O100)</f>
        <v>46</v>
      </c>
      <c r="Q100" s="209">
        <f t="shared" ref="Q100:Q119" si="10">D100*P100</f>
        <v>0</v>
      </c>
    </row>
    <row r="101" ht="13.5" customHeight="1">
      <c r="A101" s="220" t="s">
        <v>329</v>
      </c>
      <c r="B101" s="211" t="s">
        <v>330</v>
      </c>
      <c r="C101" s="212" t="s">
        <v>328</v>
      </c>
      <c r="D101" s="206"/>
      <c r="E101" s="214">
        <v>40.0</v>
      </c>
      <c r="F101" s="3"/>
      <c r="G101" s="214">
        <v>8.0</v>
      </c>
      <c r="H101" s="3"/>
      <c r="I101" s="214">
        <v>3.0</v>
      </c>
      <c r="J101" s="283"/>
      <c r="K101" s="214">
        <v>4.0</v>
      </c>
      <c r="L101" s="283"/>
      <c r="M101" s="214">
        <v>3.0</v>
      </c>
      <c r="N101" s="2"/>
      <c r="O101" s="3"/>
      <c r="P101" s="238">
        <f t="shared" si="9"/>
        <v>58</v>
      </c>
      <c r="Q101" s="215">
        <f t="shared" si="10"/>
        <v>0</v>
      </c>
    </row>
    <row r="102" ht="13.5" customHeight="1">
      <c r="A102" s="285" t="s">
        <v>331</v>
      </c>
      <c r="B102" s="217" t="s">
        <v>332</v>
      </c>
      <c r="C102" s="205" t="s">
        <v>328</v>
      </c>
      <c r="D102" s="206"/>
      <c r="E102" s="219">
        <v>6.0</v>
      </c>
      <c r="F102" s="3"/>
      <c r="G102" s="219">
        <v>0.0</v>
      </c>
      <c r="H102" s="3"/>
      <c r="I102" s="219">
        <v>6.0</v>
      </c>
      <c r="J102" s="283"/>
      <c r="K102" s="219">
        <v>0.0</v>
      </c>
      <c r="L102" s="283"/>
      <c r="M102" s="219">
        <v>0.0</v>
      </c>
      <c r="N102" s="2"/>
      <c r="O102" s="3"/>
      <c r="P102" s="207">
        <f t="shared" si="9"/>
        <v>12</v>
      </c>
      <c r="Q102" s="209">
        <f t="shared" si="10"/>
        <v>0</v>
      </c>
    </row>
    <row r="103" ht="13.5" customHeight="1">
      <c r="A103" s="220" t="s">
        <v>335</v>
      </c>
      <c r="B103" s="221" t="s">
        <v>334</v>
      </c>
      <c r="C103" s="212" t="s">
        <v>328</v>
      </c>
      <c r="D103" s="206"/>
      <c r="E103" s="214">
        <v>12.0</v>
      </c>
      <c r="F103" s="3"/>
      <c r="G103" s="214">
        <v>0.0</v>
      </c>
      <c r="H103" s="3"/>
      <c r="I103" s="214">
        <v>0.0</v>
      </c>
      <c r="J103" s="283"/>
      <c r="K103" s="214">
        <v>0.0</v>
      </c>
      <c r="L103" s="283"/>
      <c r="M103" s="214">
        <v>2.0</v>
      </c>
      <c r="N103" s="2"/>
      <c r="O103" s="3"/>
      <c r="P103" s="224">
        <f t="shared" si="9"/>
        <v>14</v>
      </c>
      <c r="Q103" s="266">
        <f t="shared" si="10"/>
        <v>0</v>
      </c>
    </row>
    <row r="104" ht="13.5" customHeight="1">
      <c r="A104" s="216" t="s">
        <v>336</v>
      </c>
      <c r="B104" s="225" t="s">
        <v>337</v>
      </c>
      <c r="C104" s="205" t="s">
        <v>328</v>
      </c>
      <c r="D104" s="206"/>
      <c r="E104" s="219">
        <v>0.0</v>
      </c>
      <c r="F104" s="3"/>
      <c r="G104" s="219">
        <v>1.0</v>
      </c>
      <c r="H104" s="3"/>
      <c r="I104" s="219">
        <v>0.0</v>
      </c>
      <c r="J104" s="283"/>
      <c r="K104" s="219">
        <v>0.0</v>
      </c>
      <c r="L104" s="283"/>
      <c r="M104" s="286">
        <v>0.5</v>
      </c>
      <c r="N104" s="2"/>
      <c r="O104" s="3"/>
      <c r="P104" s="287">
        <f t="shared" si="9"/>
        <v>1.5</v>
      </c>
      <c r="Q104" s="223">
        <f t="shared" si="10"/>
        <v>0</v>
      </c>
    </row>
    <row r="105" ht="13.5" customHeight="1">
      <c r="A105" s="220" t="s">
        <v>338</v>
      </c>
      <c r="B105" s="221" t="s">
        <v>334</v>
      </c>
      <c r="C105" s="212" t="s">
        <v>328</v>
      </c>
      <c r="D105" s="206"/>
      <c r="E105" s="214">
        <v>28.0</v>
      </c>
      <c r="F105" s="3"/>
      <c r="G105" s="214">
        <v>15.0</v>
      </c>
      <c r="H105" s="3"/>
      <c r="I105" s="214">
        <v>6.0</v>
      </c>
      <c r="J105" s="283"/>
      <c r="K105" s="214">
        <v>3.0</v>
      </c>
      <c r="L105" s="283"/>
      <c r="M105" s="214">
        <v>10.0</v>
      </c>
      <c r="N105" s="2"/>
      <c r="O105" s="3"/>
      <c r="P105" s="224">
        <f t="shared" si="9"/>
        <v>62</v>
      </c>
      <c r="Q105" s="266">
        <f t="shared" si="10"/>
        <v>0</v>
      </c>
    </row>
    <row r="106" ht="13.5" customHeight="1">
      <c r="A106" s="216" t="s">
        <v>339</v>
      </c>
      <c r="B106" s="225" t="s">
        <v>330</v>
      </c>
      <c r="C106" s="205" t="s">
        <v>328</v>
      </c>
      <c r="D106" s="206"/>
      <c r="E106" s="219">
        <v>35.0</v>
      </c>
      <c r="F106" s="3"/>
      <c r="G106" s="219">
        <v>5.0</v>
      </c>
      <c r="H106" s="3"/>
      <c r="I106" s="219">
        <v>2.0</v>
      </c>
      <c r="J106" s="283"/>
      <c r="K106" s="219">
        <v>5.0</v>
      </c>
      <c r="L106" s="283"/>
      <c r="M106" s="219">
        <v>5.0</v>
      </c>
      <c r="N106" s="2"/>
      <c r="O106" s="3"/>
      <c r="P106" s="288">
        <f t="shared" si="9"/>
        <v>52</v>
      </c>
      <c r="Q106" s="223">
        <f t="shared" si="10"/>
        <v>0</v>
      </c>
    </row>
    <row r="107" ht="13.5" customHeight="1">
      <c r="A107" s="220" t="s">
        <v>341</v>
      </c>
      <c r="B107" s="221" t="s">
        <v>342</v>
      </c>
      <c r="C107" s="212" t="s">
        <v>328</v>
      </c>
      <c r="D107" s="206"/>
      <c r="E107" s="214">
        <v>1.0</v>
      </c>
      <c r="F107" s="3"/>
      <c r="G107" s="214">
        <v>0.0</v>
      </c>
      <c r="H107" s="3"/>
      <c r="I107" s="214">
        <v>0.0</v>
      </c>
      <c r="J107" s="283"/>
      <c r="K107" s="214">
        <v>0.0</v>
      </c>
      <c r="L107" s="283"/>
      <c r="M107" s="289">
        <v>0.5</v>
      </c>
      <c r="N107" s="2"/>
      <c r="O107" s="3"/>
      <c r="P107" s="290">
        <f t="shared" si="9"/>
        <v>1.5</v>
      </c>
      <c r="Q107" s="266">
        <f t="shared" si="10"/>
        <v>0</v>
      </c>
    </row>
    <row r="108" ht="13.5" customHeight="1">
      <c r="A108" s="216" t="s">
        <v>343</v>
      </c>
      <c r="B108" s="217" t="s">
        <v>228</v>
      </c>
      <c r="C108" s="205" t="s">
        <v>328</v>
      </c>
      <c r="D108" s="206"/>
      <c r="E108" s="219">
        <v>32.0</v>
      </c>
      <c r="F108" s="3"/>
      <c r="G108" s="219">
        <v>5.0</v>
      </c>
      <c r="H108" s="3"/>
      <c r="I108" s="219">
        <v>2.0</v>
      </c>
      <c r="J108" s="283"/>
      <c r="K108" s="219">
        <v>4.0</v>
      </c>
      <c r="L108" s="283"/>
      <c r="M108" s="219">
        <v>2.0</v>
      </c>
      <c r="N108" s="2"/>
      <c r="O108" s="3"/>
      <c r="P108" s="288">
        <f t="shared" si="9"/>
        <v>45</v>
      </c>
      <c r="Q108" s="223">
        <f t="shared" si="10"/>
        <v>0</v>
      </c>
    </row>
    <row r="109" ht="13.5" customHeight="1">
      <c r="A109" s="220" t="s">
        <v>344</v>
      </c>
      <c r="B109" s="221" t="s">
        <v>228</v>
      </c>
      <c r="C109" s="212" t="s">
        <v>328</v>
      </c>
      <c r="D109" s="206"/>
      <c r="E109" s="214">
        <v>29.0</v>
      </c>
      <c r="F109" s="3"/>
      <c r="G109" s="214">
        <v>1.0</v>
      </c>
      <c r="H109" s="3"/>
      <c r="I109" s="214">
        <v>3.0</v>
      </c>
      <c r="J109" s="283"/>
      <c r="K109" s="214">
        <v>4.0</v>
      </c>
      <c r="L109" s="283"/>
      <c r="M109" s="214">
        <v>5.0</v>
      </c>
      <c r="N109" s="2"/>
      <c r="O109" s="3"/>
      <c r="P109" s="224">
        <f t="shared" si="9"/>
        <v>42</v>
      </c>
      <c r="Q109" s="266">
        <f t="shared" si="10"/>
        <v>0</v>
      </c>
    </row>
    <row r="110" ht="13.5" customHeight="1">
      <c r="A110" s="216" t="s">
        <v>407</v>
      </c>
      <c r="B110" s="217" t="s">
        <v>330</v>
      </c>
      <c r="C110" s="205" t="s">
        <v>328</v>
      </c>
      <c r="D110" s="206"/>
      <c r="E110" s="219">
        <v>1.0</v>
      </c>
      <c r="F110" s="3"/>
      <c r="G110" s="219">
        <v>0.0</v>
      </c>
      <c r="H110" s="3"/>
      <c r="I110" s="219">
        <v>0.0</v>
      </c>
      <c r="J110" s="283"/>
      <c r="K110" s="219">
        <v>0.0</v>
      </c>
      <c r="L110" s="283"/>
      <c r="M110" s="219">
        <v>2.0</v>
      </c>
      <c r="N110" s="2"/>
      <c r="O110" s="3"/>
      <c r="P110" s="207">
        <f t="shared" si="9"/>
        <v>3</v>
      </c>
      <c r="Q110" s="209">
        <f t="shared" si="10"/>
        <v>0</v>
      </c>
    </row>
    <row r="111" ht="13.5" customHeight="1">
      <c r="A111" s="220" t="s">
        <v>408</v>
      </c>
      <c r="B111" s="221" t="s">
        <v>330</v>
      </c>
      <c r="C111" s="212" t="s">
        <v>328</v>
      </c>
      <c r="D111" s="206"/>
      <c r="E111" s="214">
        <v>18.0</v>
      </c>
      <c r="F111" s="3"/>
      <c r="G111" s="214">
        <v>0.0</v>
      </c>
      <c r="H111" s="3"/>
      <c r="I111" s="214">
        <v>0.0</v>
      </c>
      <c r="J111" s="283"/>
      <c r="K111" s="214">
        <v>0.0</v>
      </c>
      <c r="L111" s="283"/>
      <c r="M111" s="214">
        <v>10.0</v>
      </c>
      <c r="N111" s="2"/>
      <c r="O111" s="3"/>
      <c r="P111" s="238">
        <f t="shared" si="9"/>
        <v>28</v>
      </c>
      <c r="Q111" s="215">
        <f t="shared" si="10"/>
        <v>0</v>
      </c>
    </row>
    <row r="112" ht="13.5" customHeight="1">
      <c r="A112" s="216" t="s">
        <v>409</v>
      </c>
      <c r="B112" s="217" t="s">
        <v>348</v>
      </c>
      <c r="C112" s="205" t="s">
        <v>328</v>
      </c>
      <c r="D112" s="206"/>
      <c r="E112" s="219">
        <v>1.0</v>
      </c>
      <c r="F112" s="3"/>
      <c r="G112" s="219">
        <v>0.0</v>
      </c>
      <c r="H112" s="3"/>
      <c r="I112" s="219">
        <v>0.0</v>
      </c>
      <c r="J112" s="283"/>
      <c r="K112" s="219">
        <v>0.0</v>
      </c>
      <c r="L112" s="283"/>
      <c r="M112" s="219">
        <v>0.0</v>
      </c>
      <c r="N112" s="2"/>
      <c r="O112" s="3"/>
      <c r="P112" s="207">
        <f t="shared" si="9"/>
        <v>1</v>
      </c>
      <c r="Q112" s="209">
        <f t="shared" si="10"/>
        <v>0</v>
      </c>
    </row>
    <row r="113" ht="13.5" customHeight="1">
      <c r="A113" s="220" t="s">
        <v>410</v>
      </c>
      <c r="B113" s="222" t="s">
        <v>350</v>
      </c>
      <c r="C113" s="212" t="s">
        <v>328</v>
      </c>
      <c r="D113" s="206"/>
      <c r="E113" s="214">
        <v>2.0</v>
      </c>
      <c r="F113" s="3"/>
      <c r="G113" s="214">
        <v>1.0</v>
      </c>
      <c r="H113" s="3"/>
      <c r="I113" s="214">
        <v>0.0</v>
      </c>
      <c r="J113" s="283"/>
      <c r="K113" s="214">
        <v>0.0</v>
      </c>
      <c r="L113" s="283"/>
      <c r="M113" s="214">
        <v>1.0</v>
      </c>
      <c r="N113" s="2"/>
      <c r="O113" s="3"/>
      <c r="P113" s="238">
        <f t="shared" si="9"/>
        <v>4</v>
      </c>
      <c r="Q113" s="215">
        <f t="shared" si="10"/>
        <v>0</v>
      </c>
    </row>
    <row r="114" ht="13.5" customHeight="1">
      <c r="A114" s="216" t="s">
        <v>351</v>
      </c>
      <c r="B114" s="225" t="s">
        <v>228</v>
      </c>
      <c r="C114" s="205" t="s">
        <v>328</v>
      </c>
      <c r="D114" s="206"/>
      <c r="E114" s="219">
        <v>12.0</v>
      </c>
      <c r="F114" s="3"/>
      <c r="G114" s="219">
        <v>2.0</v>
      </c>
      <c r="H114" s="3"/>
      <c r="I114" s="219">
        <v>1.0</v>
      </c>
      <c r="J114" s="283"/>
      <c r="K114" s="219">
        <v>4.0</v>
      </c>
      <c r="L114" s="283"/>
      <c r="M114" s="219">
        <v>1.0</v>
      </c>
      <c r="N114" s="2"/>
      <c r="O114" s="3"/>
      <c r="P114" s="207">
        <f t="shared" si="9"/>
        <v>20</v>
      </c>
      <c r="Q114" s="209">
        <f t="shared" si="10"/>
        <v>0</v>
      </c>
    </row>
    <row r="115" ht="13.5" customHeight="1">
      <c r="A115" s="277" t="s">
        <v>411</v>
      </c>
      <c r="B115" s="212" t="s">
        <v>327</v>
      </c>
      <c r="C115" s="212" t="s">
        <v>328</v>
      </c>
      <c r="D115" s="206"/>
      <c r="E115" s="214">
        <v>21.0</v>
      </c>
      <c r="F115" s="3"/>
      <c r="G115" s="214">
        <v>0.0</v>
      </c>
      <c r="H115" s="3"/>
      <c r="I115" s="214">
        <v>2.0</v>
      </c>
      <c r="J115" s="283"/>
      <c r="K115" s="214">
        <v>0.0</v>
      </c>
      <c r="L115" s="283"/>
      <c r="M115" s="214">
        <v>0.0</v>
      </c>
      <c r="N115" s="2"/>
      <c r="O115" s="3"/>
      <c r="P115" s="213">
        <f t="shared" si="9"/>
        <v>23</v>
      </c>
      <c r="Q115" s="215">
        <f t="shared" si="10"/>
        <v>0</v>
      </c>
    </row>
    <row r="116" ht="13.5" customHeight="1">
      <c r="A116" s="216" t="s">
        <v>353</v>
      </c>
      <c r="B116" s="217" t="s">
        <v>354</v>
      </c>
      <c r="C116" s="205" t="s">
        <v>328</v>
      </c>
      <c r="D116" s="206"/>
      <c r="E116" s="219">
        <v>6.0</v>
      </c>
      <c r="F116" s="3"/>
      <c r="G116" s="219">
        <v>1.0</v>
      </c>
      <c r="H116" s="3"/>
      <c r="I116" s="219">
        <v>1.0</v>
      </c>
      <c r="J116" s="283"/>
      <c r="K116" s="219">
        <v>0.0</v>
      </c>
      <c r="L116" s="283"/>
      <c r="M116" s="219">
        <v>0.0</v>
      </c>
      <c r="N116" s="2"/>
      <c r="O116" s="3"/>
      <c r="P116" s="207">
        <f t="shared" si="9"/>
        <v>8</v>
      </c>
      <c r="Q116" s="209">
        <f t="shared" si="10"/>
        <v>0</v>
      </c>
    </row>
    <row r="117" ht="13.5" customHeight="1">
      <c r="A117" s="220" t="s">
        <v>355</v>
      </c>
      <c r="B117" s="221" t="s">
        <v>356</v>
      </c>
      <c r="C117" s="212" t="s">
        <v>328</v>
      </c>
      <c r="D117" s="206"/>
      <c r="E117" s="214">
        <v>1.0</v>
      </c>
      <c r="F117" s="3"/>
      <c r="G117" s="214">
        <v>1.0</v>
      </c>
      <c r="H117" s="3"/>
      <c r="I117" s="214">
        <v>3.0</v>
      </c>
      <c r="J117" s="283"/>
      <c r="K117" s="214">
        <v>2.0</v>
      </c>
      <c r="L117" s="283"/>
      <c r="M117" s="214">
        <v>1.0</v>
      </c>
      <c r="N117" s="2"/>
      <c r="O117" s="3"/>
      <c r="P117" s="213">
        <f t="shared" si="9"/>
        <v>8</v>
      </c>
      <c r="Q117" s="215">
        <f t="shared" si="10"/>
        <v>0</v>
      </c>
    </row>
    <row r="118" ht="13.5" customHeight="1">
      <c r="A118" s="216" t="s">
        <v>357</v>
      </c>
      <c r="B118" s="217" t="s">
        <v>228</v>
      </c>
      <c r="C118" s="205" t="s">
        <v>328</v>
      </c>
      <c r="D118" s="206"/>
      <c r="E118" s="219">
        <v>20.0</v>
      </c>
      <c r="F118" s="3"/>
      <c r="G118" s="219">
        <v>4.0</v>
      </c>
      <c r="H118" s="3"/>
      <c r="I118" s="219">
        <v>2.0</v>
      </c>
      <c r="J118" s="283"/>
      <c r="K118" s="219">
        <v>2.0</v>
      </c>
      <c r="L118" s="283"/>
      <c r="M118" s="219">
        <v>2.0</v>
      </c>
      <c r="N118" s="2"/>
      <c r="O118" s="3"/>
      <c r="P118" s="207">
        <f t="shared" si="9"/>
        <v>30</v>
      </c>
      <c r="Q118" s="209">
        <f t="shared" si="10"/>
        <v>0</v>
      </c>
    </row>
    <row r="119" ht="13.5" customHeight="1">
      <c r="A119" s="220" t="s">
        <v>412</v>
      </c>
      <c r="B119" s="222" t="s">
        <v>359</v>
      </c>
      <c r="C119" s="212" t="s">
        <v>328</v>
      </c>
      <c r="D119" s="206"/>
      <c r="E119" s="214">
        <v>28.0</v>
      </c>
      <c r="F119" s="3"/>
      <c r="G119" s="214">
        <v>1.0</v>
      </c>
      <c r="H119" s="3"/>
      <c r="I119" s="214">
        <v>2.0</v>
      </c>
      <c r="J119" s="283"/>
      <c r="K119" s="214">
        <v>2.0</v>
      </c>
      <c r="L119" s="283"/>
      <c r="M119" s="214">
        <v>1.0</v>
      </c>
      <c r="N119" s="2"/>
      <c r="O119" s="3"/>
      <c r="P119" s="213">
        <f t="shared" si="9"/>
        <v>34</v>
      </c>
      <c r="Q119" s="215">
        <f t="shared" si="10"/>
        <v>0</v>
      </c>
    </row>
    <row r="120" ht="13.5" customHeight="1">
      <c r="A120" s="226" t="s">
        <v>360</v>
      </c>
      <c r="B120" s="227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3"/>
      <c r="P120" s="228"/>
      <c r="Q120" s="229">
        <f>SUM(Q100:Q119)</f>
        <v>0</v>
      </c>
    </row>
    <row r="121" ht="12.75" customHeight="1"/>
    <row r="122" ht="12.75" customHeight="1"/>
    <row r="123" ht="13.5" customHeight="1">
      <c r="A123" s="193" t="s">
        <v>361</v>
      </c>
      <c r="B123" s="194" t="s">
        <v>406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3"/>
    </row>
    <row r="124" ht="15.0" customHeight="1">
      <c r="A124" s="195" t="s">
        <v>224</v>
      </c>
      <c r="B124" s="196" t="s">
        <v>225</v>
      </c>
      <c r="C124" s="196" t="s">
        <v>320</v>
      </c>
      <c r="D124" s="196" t="s">
        <v>321</v>
      </c>
      <c r="E124" s="197" t="s">
        <v>322</v>
      </c>
      <c r="F124" s="2"/>
      <c r="G124" s="2"/>
      <c r="H124" s="2"/>
      <c r="I124" s="2"/>
      <c r="J124" s="2"/>
      <c r="K124" s="2"/>
      <c r="L124" s="2"/>
      <c r="M124" s="2"/>
      <c r="N124" s="2"/>
      <c r="O124" s="3"/>
      <c r="P124" s="196" t="s">
        <v>323</v>
      </c>
      <c r="Q124" s="230" t="s">
        <v>324</v>
      </c>
    </row>
    <row r="125" ht="13.5" customHeight="1">
      <c r="A125" s="199"/>
      <c r="B125" s="199"/>
      <c r="C125" s="199"/>
      <c r="D125" s="199"/>
      <c r="E125" s="200" t="s">
        <v>325</v>
      </c>
      <c r="F125" s="2"/>
      <c r="G125" s="2"/>
      <c r="H125" s="2"/>
      <c r="I125" s="2"/>
      <c r="J125" s="2"/>
      <c r="K125" s="2"/>
      <c r="L125" s="2"/>
      <c r="M125" s="2"/>
      <c r="N125" s="2"/>
      <c r="O125" s="3"/>
      <c r="P125" s="199"/>
      <c r="Q125" s="199"/>
    </row>
    <row r="126" ht="33.75" customHeight="1">
      <c r="A126" s="201"/>
      <c r="B126" s="201"/>
      <c r="C126" s="201"/>
      <c r="D126" s="201"/>
      <c r="E126" s="203">
        <v>1.0</v>
      </c>
      <c r="F126" s="3"/>
      <c r="G126" s="203">
        <v>2.0</v>
      </c>
      <c r="H126" s="3"/>
      <c r="I126" s="203">
        <v>3.0</v>
      </c>
      <c r="J126" s="283"/>
      <c r="K126" s="203">
        <v>4.0</v>
      </c>
      <c r="L126" s="283"/>
      <c r="M126" s="291">
        <v>5.0</v>
      </c>
      <c r="N126" s="2"/>
      <c r="O126" s="3"/>
      <c r="P126" s="201"/>
      <c r="Q126" s="201"/>
    </row>
    <row r="127" ht="13.5" customHeight="1">
      <c r="A127" s="274" t="s">
        <v>362</v>
      </c>
      <c r="B127" s="232" t="s">
        <v>363</v>
      </c>
      <c r="C127" s="233" t="s">
        <v>328</v>
      </c>
      <c r="D127" s="206"/>
      <c r="E127" s="235">
        <v>20.0</v>
      </c>
      <c r="F127" s="3"/>
      <c r="G127" s="235">
        <v>0.0</v>
      </c>
      <c r="H127" s="3"/>
      <c r="I127" s="235">
        <v>0.0</v>
      </c>
      <c r="J127" s="2"/>
      <c r="K127" s="235">
        <v>0.0</v>
      </c>
      <c r="L127" s="2"/>
      <c r="M127" s="235">
        <v>0.0</v>
      </c>
      <c r="N127" s="2"/>
      <c r="O127" s="3"/>
      <c r="P127" s="236">
        <f t="shared" ref="P127:P137" si="11">SUM(E127:O127)</f>
        <v>20</v>
      </c>
      <c r="Q127" s="237">
        <f t="shared" ref="Q127:Q137" si="12">D127*P127</f>
        <v>0</v>
      </c>
    </row>
    <row r="128" ht="13.5" customHeight="1">
      <c r="A128" s="220" t="s">
        <v>413</v>
      </c>
      <c r="B128" s="221" t="s">
        <v>363</v>
      </c>
      <c r="C128" s="212" t="s">
        <v>328</v>
      </c>
      <c r="D128" s="206"/>
      <c r="E128" s="239">
        <v>164.0</v>
      </c>
      <c r="F128" s="3"/>
      <c r="G128" s="239">
        <v>52.0</v>
      </c>
      <c r="H128" s="3"/>
      <c r="I128" s="239">
        <v>24.0</v>
      </c>
      <c r="J128" s="283"/>
      <c r="K128" s="239">
        <v>24.0</v>
      </c>
      <c r="L128" s="283"/>
      <c r="M128" s="239">
        <v>24.0</v>
      </c>
      <c r="N128" s="2"/>
      <c r="O128" s="3"/>
      <c r="P128" s="238">
        <f t="shared" si="11"/>
        <v>288</v>
      </c>
      <c r="Q128" s="215">
        <f t="shared" si="12"/>
        <v>0</v>
      </c>
    </row>
    <row r="129" ht="13.5" customHeight="1">
      <c r="A129" s="274" t="s">
        <v>414</v>
      </c>
      <c r="B129" s="240" t="s">
        <v>366</v>
      </c>
      <c r="C129" s="233" t="s">
        <v>328</v>
      </c>
      <c r="D129" s="206"/>
      <c r="E129" s="235">
        <v>0.0</v>
      </c>
      <c r="F129" s="3"/>
      <c r="G129" s="235">
        <v>0.0</v>
      </c>
      <c r="H129" s="3"/>
      <c r="I129" s="235">
        <v>0.0</v>
      </c>
      <c r="J129" s="2"/>
      <c r="K129" s="235">
        <v>0.0</v>
      </c>
      <c r="L129" s="2"/>
      <c r="M129" s="235">
        <v>2.0</v>
      </c>
      <c r="N129" s="2"/>
      <c r="O129" s="3"/>
      <c r="P129" s="236">
        <f t="shared" si="11"/>
        <v>2</v>
      </c>
      <c r="Q129" s="237">
        <f t="shared" si="12"/>
        <v>0</v>
      </c>
    </row>
    <row r="130" ht="12.75" customHeight="1">
      <c r="A130" s="241" t="s">
        <v>367</v>
      </c>
      <c r="B130" s="242" t="s">
        <v>368</v>
      </c>
      <c r="C130" s="212" t="s">
        <v>328</v>
      </c>
      <c r="D130" s="206"/>
      <c r="E130" s="239">
        <v>35.0</v>
      </c>
      <c r="F130" s="3"/>
      <c r="G130" s="239">
        <v>9.0</v>
      </c>
      <c r="H130" s="3"/>
      <c r="I130" s="239">
        <v>2.0</v>
      </c>
      <c r="J130" s="283"/>
      <c r="K130" s="239">
        <v>6.0</v>
      </c>
      <c r="L130" s="283"/>
      <c r="M130" s="239">
        <v>3.0</v>
      </c>
      <c r="N130" s="2"/>
      <c r="O130" s="3"/>
      <c r="P130" s="238">
        <f t="shared" si="11"/>
        <v>55</v>
      </c>
      <c r="Q130" s="215">
        <f t="shared" si="12"/>
        <v>0</v>
      </c>
    </row>
    <row r="131" ht="13.5" customHeight="1">
      <c r="A131" s="274" t="s">
        <v>369</v>
      </c>
      <c r="B131" s="240" t="s">
        <v>370</v>
      </c>
      <c r="C131" s="233" t="s">
        <v>328</v>
      </c>
      <c r="D131" s="206"/>
      <c r="E131" s="235">
        <v>5.0</v>
      </c>
      <c r="F131" s="3"/>
      <c r="G131" s="235">
        <v>0.0</v>
      </c>
      <c r="H131" s="3"/>
      <c r="I131" s="235">
        <v>0.0</v>
      </c>
      <c r="J131" s="2"/>
      <c r="K131" s="235">
        <v>0.0</v>
      </c>
      <c r="L131" s="2"/>
      <c r="M131" s="235">
        <v>0.0</v>
      </c>
      <c r="N131" s="2"/>
      <c r="O131" s="3"/>
      <c r="P131" s="236">
        <f t="shared" si="11"/>
        <v>5</v>
      </c>
      <c r="Q131" s="237">
        <f t="shared" si="12"/>
        <v>0</v>
      </c>
    </row>
    <row r="132" ht="13.5" customHeight="1">
      <c r="A132" s="220" t="s">
        <v>371</v>
      </c>
      <c r="B132" s="221" t="s">
        <v>337</v>
      </c>
      <c r="C132" s="212" t="s">
        <v>328</v>
      </c>
      <c r="D132" s="206"/>
      <c r="E132" s="239">
        <v>5.0</v>
      </c>
      <c r="F132" s="3"/>
      <c r="G132" s="239">
        <v>1.0</v>
      </c>
      <c r="H132" s="3"/>
      <c r="I132" s="244">
        <v>0.2</v>
      </c>
      <c r="J132" s="283"/>
      <c r="K132" s="244">
        <v>0.2</v>
      </c>
      <c r="L132" s="283"/>
      <c r="M132" s="244">
        <v>0.4</v>
      </c>
      <c r="N132" s="2"/>
      <c r="O132" s="3"/>
      <c r="P132" s="243">
        <f t="shared" si="11"/>
        <v>6.8</v>
      </c>
      <c r="Q132" s="215">
        <f t="shared" si="12"/>
        <v>0</v>
      </c>
    </row>
    <row r="133" ht="13.5" customHeight="1">
      <c r="A133" s="274" t="s">
        <v>415</v>
      </c>
      <c r="B133" s="240" t="s">
        <v>416</v>
      </c>
      <c r="C133" s="233" t="s">
        <v>328</v>
      </c>
      <c r="D133" s="206"/>
      <c r="E133" s="235">
        <v>0.0</v>
      </c>
      <c r="F133" s="3"/>
      <c r="G133" s="235">
        <v>1.0</v>
      </c>
      <c r="H133" s="3"/>
      <c r="I133" s="235">
        <v>0.0</v>
      </c>
      <c r="J133" s="2"/>
      <c r="K133" s="235">
        <v>0.0</v>
      </c>
      <c r="L133" s="2"/>
      <c r="M133" s="235">
        <v>2.0</v>
      </c>
      <c r="N133" s="2"/>
      <c r="O133" s="3"/>
      <c r="P133" s="236">
        <f t="shared" si="11"/>
        <v>3</v>
      </c>
      <c r="Q133" s="237">
        <f t="shared" si="12"/>
        <v>0</v>
      </c>
    </row>
    <row r="134" ht="13.5" customHeight="1">
      <c r="A134" s="220" t="s">
        <v>417</v>
      </c>
      <c r="B134" s="222" t="s">
        <v>342</v>
      </c>
      <c r="C134" s="212" t="s">
        <v>328</v>
      </c>
      <c r="D134" s="206"/>
      <c r="E134" s="239">
        <v>8.0</v>
      </c>
      <c r="F134" s="3"/>
      <c r="G134" s="244">
        <v>0.5</v>
      </c>
      <c r="H134" s="3"/>
      <c r="I134" s="244">
        <v>0.8</v>
      </c>
      <c r="J134" s="283"/>
      <c r="K134" s="244">
        <v>0.7</v>
      </c>
      <c r="L134" s="283"/>
      <c r="M134" s="239">
        <v>1.0</v>
      </c>
      <c r="N134" s="2"/>
      <c r="O134" s="3"/>
      <c r="P134" s="238">
        <f t="shared" si="11"/>
        <v>11</v>
      </c>
      <c r="Q134" s="215">
        <f t="shared" si="12"/>
        <v>0</v>
      </c>
    </row>
    <row r="135" ht="13.5" customHeight="1">
      <c r="A135" s="274" t="s">
        <v>373</v>
      </c>
      <c r="B135" s="232" t="s">
        <v>342</v>
      </c>
      <c r="C135" s="233" t="s">
        <v>328</v>
      </c>
      <c r="D135" s="206"/>
      <c r="E135" s="235">
        <v>4.0</v>
      </c>
      <c r="F135" s="3"/>
      <c r="G135" s="246">
        <v>0.5</v>
      </c>
      <c r="H135" s="3"/>
      <c r="I135" s="246">
        <v>0.5</v>
      </c>
      <c r="J135" s="2"/>
      <c r="K135" s="246">
        <v>0.5</v>
      </c>
      <c r="L135" s="2"/>
      <c r="M135" s="246">
        <v>0.5</v>
      </c>
      <c r="N135" s="2"/>
      <c r="O135" s="3"/>
      <c r="P135" s="236">
        <f t="shared" si="11"/>
        <v>6</v>
      </c>
      <c r="Q135" s="237">
        <f t="shared" si="12"/>
        <v>0</v>
      </c>
    </row>
    <row r="136" ht="13.5" customHeight="1">
      <c r="A136" s="220" t="s">
        <v>418</v>
      </c>
      <c r="B136" s="221" t="s">
        <v>342</v>
      </c>
      <c r="C136" s="212" t="s">
        <v>328</v>
      </c>
      <c r="D136" s="206"/>
      <c r="E136" s="239">
        <v>0.0</v>
      </c>
      <c r="F136" s="3"/>
      <c r="G136" s="244">
        <v>0.3</v>
      </c>
      <c r="H136" s="3"/>
      <c r="I136" s="239">
        <v>0.0</v>
      </c>
      <c r="J136" s="283"/>
      <c r="K136" s="239">
        <v>0.0</v>
      </c>
      <c r="L136" s="283"/>
      <c r="M136" s="239">
        <v>0.0</v>
      </c>
      <c r="N136" s="2"/>
      <c r="O136" s="3"/>
      <c r="P136" s="243">
        <f t="shared" si="11"/>
        <v>0.3</v>
      </c>
      <c r="Q136" s="215">
        <f t="shared" si="12"/>
        <v>0</v>
      </c>
    </row>
    <row r="137" ht="13.5" customHeight="1">
      <c r="A137" s="274" t="s">
        <v>374</v>
      </c>
      <c r="B137" s="240" t="s">
        <v>342</v>
      </c>
      <c r="C137" s="233" t="s">
        <v>328</v>
      </c>
      <c r="D137" s="206"/>
      <c r="E137" s="246">
        <v>0.2</v>
      </c>
      <c r="F137" s="3"/>
      <c r="G137" s="246">
        <v>0.3</v>
      </c>
      <c r="H137" s="3"/>
      <c r="I137" s="246">
        <v>0.2</v>
      </c>
      <c r="J137" s="2"/>
      <c r="K137" s="246">
        <v>0.2</v>
      </c>
      <c r="L137" s="2"/>
      <c r="M137" s="246">
        <v>0.2</v>
      </c>
      <c r="N137" s="2"/>
      <c r="O137" s="3"/>
      <c r="P137" s="247">
        <f t="shared" si="11"/>
        <v>1.1</v>
      </c>
      <c r="Q137" s="237">
        <f t="shared" si="12"/>
        <v>0</v>
      </c>
    </row>
    <row r="138" ht="13.5" customHeight="1">
      <c r="A138" s="226" t="s">
        <v>360</v>
      </c>
      <c r="B138" s="227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3"/>
      <c r="P138" s="228"/>
      <c r="Q138" s="229">
        <f>SUM(Q127:Q137)</f>
        <v>0</v>
      </c>
    </row>
    <row r="139" ht="12.75" customHeight="1"/>
    <row r="140" ht="12.75" customHeight="1"/>
    <row r="141" ht="13.5" customHeight="1">
      <c r="A141" s="193" t="s">
        <v>375</v>
      </c>
      <c r="B141" s="194" t="s">
        <v>406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3"/>
    </row>
    <row r="142" ht="15.0" customHeight="1">
      <c r="A142" s="196" t="s">
        <v>224</v>
      </c>
      <c r="B142" s="196" t="s">
        <v>225</v>
      </c>
      <c r="C142" s="196" t="s">
        <v>376</v>
      </c>
      <c r="D142" s="196" t="s">
        <v>377</v>
      </c>
      <c r="E142" s="197" t="s">
        <v>322</v>
      </c>
      <c r="F142" s="2"/>
      <c r="G142" s="2"/>
      <c r="H142" s="2"/>
      <c r="I142" s="2"/>
      <c r="J142" s="2"/>
      <c r="K142" s="2"/>
      <c r="L142" s="2"/>
      <c r="M142" s="2"/>
      <c r="N142" s="2"/>
      <c r="O142" s="3"/>
      <c r="P142" s="196" t="s">
        <v>323</v>
      </c>
      <c r="Q142" s="230" t="s">
        <v>324</v>
      </c>
    </row>
    <row r="143" ht="13.5" customHeight="1">
      <c r="A143" s="199"/>
      <c r="B143" s="199"/>
      <c r="C143" s="199"/>
      <c r="D143" s="199"/>
      <c r="E143" s="200" t="s">
        <v>325</v>
      </c>
      <c r="F143" s="2"/>
      <c r="G143" s="2"/>
      <c r="H143" s="2"/>
      <c r="I143" s="2"/>
      <c r="J143" s="2"/>
      <c r="K143" s="2"/>
      <c r="L143" s="2"/>
      <c r="M143" s="2"/>
      <c r="N143" s="2"/>
      <c r="O143" s="3"/>
      <c r="P143" s="199"/>
      <c r="Q143" s="199"/>
    </row>
    <row r="144" ht="34.5" customHeight="1">
      <c r="A144" s="201"/>
      <c r="B144" s="201"/>
      <c r="C144" s="201"/>
      <c r="D144" s="201"/>
      <c r="E144" s="203">
        <v>1.0</v>
      </c>
      <c r="F144" s="3"/>
      <c r="G144" s="203">
        <v>2.0</v>
      </c>
      <c r="H144" s="3"/>
      <c r="I144" s="203">
        <v>3.0</v>
      </c>
      <c r="J144" s="283"/>
      <c r="K144" s="203">
        <v>4.0</v>
      </c>
      <c r="L144" s="283"/>
      <c r="M144" s="203">
        <v>5.0</v>
      </c>
      <c r="N144" s="2"/>
      <c r="O144" s="3"/>
      <c r="P144" s="201"/>
      <c r="Q144" s="201"/>
    </row>
    <row r="145" ht="13.5" customHeight="1">
      <c r="A145" s="292" t="s">
        <v>378</v>
      </c>
      <c r="B145" s="293" t="s">
        <v>379</v>
      </c>
      <c r="C145" s="249">
        <v>12.0</v>
      </c>
      <c r="D145" s="250"/>
      <c r="E145" s="294">
        <v>8.0</v>
      </c>
      <c r="F145" s="3"/>
      <c r="G145" s="294">
        <v>2.0</v>
      </c>
      <c r="H145" s="3"/>
      <c r="I145" s="294">
        <v>1.0</v>
      </c>
      <c r="J145" s="283"/>
      <c r="K145" s="294">
        <v>1.0</v>
      </c>
      <c r="L145" s="283"/>
      <c r="M145" s="294">
        <v>1.0</v>
      </c>
      <c r="N145" s="2"/>
      <c r="O145" s="3"/>
      <c r="P145" s="295">
        <f t="shared" ref="P145:P154" si="13">SUM(E145:O145)</f>
        <v>13</v>
      </c>
      <c r="Q145" s="209">
        <f t="shared" ref="Q145:Q154" si="14">D145*P145</f>
        <v>0</v>
      </c>
    </row>
    <row r="146" ht="13.5" customHeight="1">
      <c r="A146" s="253" t="s">
        <v>380</v>
      </c>
      <c r="B146" s="262" t="s">
        <v>379</v>
      </c>
      <c r="C146" s="255">
        <v>3.0</v>
      </c>
      <c r="D146" s="256"/>
      <c r="E146" s="258">
        <v>32.0</v>
      </c>
      <c r="F146" s="3"/>
      <c r="G146" s="258">
        <v>8.0</v>
      </c>
      <c r="H146" s="3"/>
      <c r="I146" s="258">
        <v>4.0</v>
      </c>
      <c r="J146" s="283"/>
      <c r="K146" s="258">
        <v>4.0</v>
      </c>
      <c r="L146" s="283"/>
      <c r="M146" s="258">
        <v>4.0</v>
      </c>
      <c r="N146" s="2"/>
      <c r="O146" s="3"/>
      <c r="P146" s="257">
        <f t="shared" si="13"/>
        <v>52</v>
      </c>
      <c r="Q146" s="215">
        <f t="shared" si="14"/>
        <v>0</v>
      </c>
    </row>
    <row r="147" ht="13.5" customHeight="1">
      <c r="A147" s="292" t="s">
        <v>381</v>
      </c>
      <c r="B147" s="296" t="s">
        <v>379</v>
      </c>
      <c r="C147" s="259">
        <v>3.0</v>
      </c>
      <c r="D147" s="256"/>
      <c r="E147" s="297">
        <v>16.0</v>
      </c>
      <c r="F147" s="3"/>
      <c r="G147" s="297">
        <v>4.0</v>
      </c>
      <c r="H147" s="3"/>
      <c r="I147" s="297">
        <v>2.0</v>
      </c>
      <c r="J147" s="283"/>
      <c r="K147" s="297">
        <v>2.0</v>
      </c>
      <c r="L147" s="283"/>
      <c r="M147" s="297">
        <v>2.0</v>
      </c>
      <c r="N147" s="2"/>
      <c r="O147" s="3"/>
      <c r="P147" s="19">
        <f t="shared" si="13"/>
        <v>26</v>
      </c>
      <c r="Q147" s="209">
        <f t="shared" si="14"/>
        <v>0</v>
      </c>
    </row>
    <row r="148" ht="13.5" customHeight="1">
      <c r="A148" s="253" t="s">
        <v>382</v>
      </c>
      <c r="B148" s="262" t="s">
        <v>379</v>
      </c>
      <c r="C148" s="255">
        <v>8.0</v>
      </c>
      <c r="D148" s="256"/>
      <c r="E148" s="258">
        <v>16.0</v>
      </c>
      <c r="F148" s="3"/>
      <c r="G148" s="258">
        <v>4.0</v>
      </c>
      <c r="H148" s="3"/>
      <c r="I148" s="258">
        <v>2.0</v>
      </c>
      <c r="J148" s="283"/>
      <c r="K148" s="258">
        <v>2.0</v>
      </c>
      <c r="L148" s="283"/>
      <c r="M148" s="258">
        <v>2.0</v>
      </c>
      <c r="N148" s="2"/>
      <c r="O148" s="3"/>
      <c r="P148" s="257">
        <f t="shared" si="13"/>
        <v>26</v>
      </c>
      <c r="Q148" s="215">
        <f t="shared" si="14"/>
        <v>0</v>
      </c>
    </row>
    <row r="149" ht="13.5" customHeight="1">
      <c r="A149" s="292" t="s">
        <v>383</v>
      </c>
      <c r="B149" s="296" t="s">
        <v>379</v>
      </c>
      <c r="C149" s="259">
        <v>12.0</v>
      </c>
      <c r="D149" s="256"/>
      <c r="E149" s="297">
        <v>1.0</v>
      </c>
      <c r="F149" s="3"/>
      <c r="G149" s="297">
        <v>0.0</v>
      </c>
      <c r="H149" s="3"/>
      <c r="I149" s="297">
        <v>1.0</v>
      </c>
      <c r="J149" s="283"/>
      <c r="K149" s="297">
        <v>1.0</v>
      </c>
      <c r="L149" s="283"/>
      <c r="M149" s="297">
        <v>1.0</v>
      </c>
      <c r="N149" s="2"/>
      <c r="O149" s="3"/>
      <c r="P149" s="19">
        <f t="shared" si="13"/>
        <v>4</v>
      </c>
      <c r="Q149" s="223">
        <f t="shared" si="14"/>
        <v>0</v>
      </c>
    </row>
    <row r="150" ht="13.5" customHeight="1">
      <c r="A150" s="253" t="s">
        <v>384</v>
      </c>
      <c r="B150" s="262" t="s">
        <v>379</v>
      </c>
      <c r="C150" s="255">
        <v>12.0</v>
      </c>
      <c r="D150" s="256"/>
      <c r="E150" s="265">
        <v>8.0</v>
      </c>
      <c r="F150" s="3"/>
      <c r="G150" s="265">
        <v>2.0</v>
      </c>
      <c r="H150" s="3"/>
      <c r="I150" s="265">
        <v>1.0</v>
      </c>
      <c r="J150" s="283"/>
      <c r="K150" s="265">
        <v>1.0</v>
      </c>
      <c r="L150" s="283"/>
      <c r="M150" s="265">
        <v>1.0</v>
      </c>
      <c r="N150" s="2"/>
      <c r="O150" s="3"/>
      <c r="P150" s="264">
        <f t="shared" si="13"/>
        <v>13</v>
      </c>
      <c r="Q150" s="266">
        <f t="shared" si="14"/>
        <v>0</v>
      </c>
    </row>
    <row r="151" ht="13.5" customHeight="1">
      <c r="A151" s="292" t="s">
        <v>385</v>
      </c>
      <c r="B151" s="296" t="s">
        <v>379</v>
      </c>
      <c r="C151" s="259">
        <v>8.0</v>
      </c>
      <c r="D151" s="256"/>
      <c r="E151" s="297">
        <v>60.0</v>
      </c>
      <c r="F151" s="3"/>
      <c r="G151" s="297">
        <v>12.0</v>
      </c>
      <c r="H151" s="3"/>
      <c r="I151" s="297">
        <v>14.0</v>
      </c>
      <c r="J151" s="283"/>
      <c r="K151" s="297">
        <v>14.0</v>
      </c>
      <c r="L151" s="283"/>
      <c r="M151" s="297">
        <v>24.0</v>
      </c>
      <c r="N151" s="2"/>
      <c r="O151" s="3"/>
      <c r="P151" s="295">
        <f t="shared" si="13"/>
        <v>124</v>
      </c>
      <c r="Q151" s="223">
        <f t="shared" si="14"/>
        <v>0</v>
      </c>
    </row>
    <row r="152" ht="13.5" customHeight="1">
      <c r="A152" s="253" t="s">
        <v>386</v>
      </c>
      <c r="B152" s="262" t="s">
        <v>379</v>
      </c>
      <c r="C152" s="255">
        <v>12.0</v>
      </c>
      <c r="D152" s="256"/>
      <c r="E152" s="265">
        <v>1.0</v>
      </c>
      <c r="F152" s="3"/>
      <c r="G152" s="265">
        <v>1.0</v>
      </c>
      <c r="H152" s="3"/>
      <c r="I152" s="265">
        <v>1.0</v>
      </c>
      <c r="J152" s="283"/>
      <c r="K152" s="265">
        <v>1.0</v>
      </c>
      <c r="L152" s="283"/>
      <c r="M152" s="265">
        <v>1.0</v>
      </c>
      <c r="N152" s="2"/>
      <c r="O152" s="3"/>
      <c r="P152" s="264">
        <f t="shared" si="13"/>
        <v>5</v>
      </c>
      <c r="Q152" s="266">
        <f t="shared" si="14"/>
        <v>0</v>
      </c>
    </row>
    <row r="153" ht="13.5" customHeight="1">
      <c r="A153" s="292" t="s">
        <v>387</v>
      </c>
      <c r="B153" s="296" t="s">
        <v>388</v>
      </c>
      <c r="C153" s="259">
        <v>12.0</v>
      </c>
      <c r="D153" s="256"/>
      <c r="E153" s="297">
        <v>4.0</v>
      </c>
      <c r="F153" s="3"/>
      <c r="G153" s="297">
        <v>1.0</v>
      </c>
      <c r="H153" s="3"/>
      <c r="I153" s="297">
        <v>1.0</v>
      </c>
      <c r="J153" s="283"/>
      <c r="K153" s="297">
        <v>1.0</v>
      </c>
      <c r="L153" s="283"/>
      <c r="M153" s="297">
        <v>1.0</v>
      </c>
      <c r="N153" s="2"/>
      <c r="O153" s="3"/>
      <c r="P153" s="19">
        <f t="shared" si="13"/>
        <v>8</v>
      </c>
      <c r="Q153" s="223">
        <f t="shared" si="14"/>
        <v>0</v>
      </c>
    </row>
    <row r="154" ht="13.5" customHeight="1">
      <c r="A154" s="253" t="s">
        <v>389</v>
      </c>
      <c r="B154" s="262" t="s">
        <v>379</v>
      </c>
      <c r="C154" s="255">
        <v>12.0</v>
      </c>
      <c r="D154" s="256"/>
      <c r="E154" s="265">
        <v>5.0</v>
      </c>
      <c r="F154" s="3"/>
      <c r="G154" s="265">
        <v>2.0</v>
      </c>
      <c r="H154" s="3"/>
      <c r="I154" s="265">
        <v>1.0</v>
      </c>
      <c r="J154" s="283"/>
      <c r="K154" s="265">
        <v>1.0</v>
      </c>
      <c r="L154" s="283"/>
      <c r="M154" s="265">
        <v>1.0</v>
      </c>
      <c r="N154" s="2"/>
      <c r="O154" s="3"/>
      <c r="P154" s="264">
        <f t="shared" si="13"/>
        <v>10</v>
      </c>
      <c r="Q154" s="266">
        <f t="shared" si="14"/>
        <v>0</v>
      </c>
    </row>
    <row r="155" ht="13.5" customHeight="1">
      <c r="A155" s="273" t="s">
        <v>390</v>
      </c>
      <c r="B155" s="227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3"/>
      <c r="P155" s="228"/>
      <c r="Q155" s="229">
        <f>SUM(Q145:Q154)</f>
        <v>0</v>
      </c>
    </row>
    <row r="156" ht="12.75" customHeight="1"/>
    <row r="157" ht="12.75" customHeight="1"/>
    <row r="158" ht="13.5" customHeight="1">
      <c r="A158" s="193" t="s">
        <v>391</v>
      </c>
      <c r="B158" s="194" t="s">
        <v>406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3"/>
    </row>
    <row r="159" ht="15.0" customHeight="1">
      <c r="A159" s="196" t="s">
        <v>224</v>
      </c>
      <c r="B159" s="196" t="s">
        <v>225</v>
      </c>
      <c r="C159" s="196" t="s">
        <v>392</v>
      </c>
      <c r="D159" s="196" t="s">
        <v>393</v>
      </c>
      <c r="E159" s="197" t="s">
        <v>322</v>
      </c>
      <c r="F159" s="2"/>
      <c r="G159" s="2"/>
      <c r="H159" s="2"/>
      <c r="I159" s="2"/>
      <c r="J159" s="2"/>
      <c r="K159" s="2"/>
      <c r="L159" s="2"/>
      <c r="M159" s="2"/>
      <c r="N159" s="2"/>
      <c r="O159" s="3"/>
      <c r="P159" s="196" t="s">
        <v>323</v>
      </c>
      <c r="Q159" s="230" t="s">
        <v>324</v>
      </c>
    </row>
    <row r="160" ht="13.5" customHeight="1">
      <c r="A160" s="199"/>
      <c r="B160" s="199"/>
      <c r="C160" s="199"/>
      <c r="D160" s="199"/>
      <c r="E160" s="200" t="s">
        <v>325</v>
      </c>
      <c r="F160" s="2"/>
      <c r="G160" s="2"/>
      <c r="H160" s="2"/>
      <c r="I160" s="2"/>
      <c r="J160" s="2"/>
      <c r="K160" s="2"/>
      <c r="L160" s="2"/>
      <c r="M160" s="2"/>
      <c r="N160" s="2"/>
      <c r="O160" s="3"/>
      <c r="P160" s="199"/>
      <c r="Q160" s="199"/>
    </row>
    <row r="161" ht="33.75" customHeight="1">
      <c r="A161" s="201"/>
      <c r="B161" s="201"/>
      <c r="C161" s="201"/>
      <c r="D161" s="201"/>
      <c r="E161" s="203">
        <v>1.0</v>
      </c>
      <c r="F161" s="3"/>
      <c r="G161" s="203">
        <v>2.0</v>
      </c>
      <c r="H161" s="3"/>
      <c r="I161" s="203">
        <v>3.0</v>
      </c>
      <c r="J161" s="283"/>
      <c r="K161" s="203">
        <v>4.0</v>
      </c>
      <c r="L161" s="283"/>
      <c r="M161" s="203">
        <v>5.0</v>
      </c>
      <c r="N161" s="2"/>
      <c r="O161" s="3"/>
      <c r="P161" s="201"/>
      <c r="Q161" s="201"/>
    </row>
    <row r="162" ht="12.75" customHeight="1">
      <c r="A162" s="274" t="s">
        <v>394</v>
      </c>
      <c r="B162" s="275" t="s">
        <v>379</v>
      </c>
      <c r="C162" s="233">
        <v>60.0</v>
      </c>
      <c r="D162" s="276"/>
      <c r="E162" s="261">
        <v>2.0</v>
      </c>
      <c r="F162" s="3"/>
      <c r="G162" s="261">
        <v>1.0</v>
      </c>
      <c r="H162" s="3"/>
      <c r="I162" s="261">
        <v>1.0</v>
      </c>
      <c r="J162" s="2"/>
      <c r="K162" s="261">
        <v>1.0</v>
      </c>
      <c r="L162" s="2"/>
      <c r="M162" s="261">
        <v>1.0</v>
      </c>
      <c r="N162" s="2"/>
      <c r="O162" s="3"/>
      <c r="P162" s="260">
        <f t="shared" ref="P162:P166" si="15">SUM(E162:O162)</f>
        <v>6</v>
      </c>
      <c r="Q162" s="237">
        <f t="shared" ref="Q162:Q166" si="16">D162*P162</f>
        <v>0</v>
      </c>
    </row>
    <row r="163" ht="12.75" customHeight="1">
      <c r="A163" s="277" t="s">
        <v>395</v>
      </c>
      <c r="B163" s="221" t="s">
        <v>379</v>
      </c>
      <c r="C163" s="212">
        <v>60.0</v>
      </c>
      <c r="D163" s="278"/>
      <c r="E163" s="258">
        <v>4.0</v>
      </c>
      <c r="F163" s="3"/>
      <c r="G163" s="258">
        <v>1.0</v>
      </c>
      <c r="H163" s="3"/>
      <c r="I163" s="258">
        <v>1.0</v>
      </c>
      <c r="J163" s="283"/>
      <c r="K163" s="258">
        <v>1.0</v>
      </c>
      <c r="L163" s="283"/>
      <c r="M163" s="258">
        <v>1.0</v>
      </c>
      <c r="N163" s="2"/>
      <c r="O163" s="3"/>
      <c r="P163" s="257">
        <f t="shared" si="15"/>
        <v>8</v>
      </c>
      <c r="Q163" s="215">
        <f t="shared" si="16"/>
        <v>0</v>
      </c>
    </row>
    <row r="164" ht="13.5" customHeight="1">
      <c r="A164" s="274" t="s">
        <v>396</v>
      </c>
      <c r="B164" s="275" t="s">
        <v>379</v>
      </c>
      <c r="C164" s="233">
        <v>60.0</v>
      </c>
      <c r="D164" s="279"/>
      <c r="E164" s="261">
        <v>1.0</v>
      </c>
      <c r="F164" s="3"/>
      <c r="G164" s="261">
        <v>1.0</v>
      </c>
      <c r="H164" s="3"/>
      <c r="I164" s="261">
        <v>1.0</v>
      </c>
      <c r="J164" s="2"/>
      <c r="K164" s="261">
        <v>1.0</v>
      </c>
      <c r="L164" s="2"/>
      <c r="M164" s="261">
        <v>1.0</v>
      </c>
      <c r="N164" s="2"/>
      <c r="O164" s="3"/>
      <c r="P164" s="260">
        <f t="shared" si="15"/>
        <v>5</v>
      </c>
      <c r="Q164" s="237">
        <f t="shared" si="16"/>
        <v>0</v>
      </c>
    </row>
    <row r="165" ht="13.5" customHeight="1">
      <c r="A165" s="280" t="s">
        <v>397</v>
      </c>
      <c r="B165" s="281" t="s">
        <v>379</v>
      </c>
      <c r="C165" s="212">
        <v>60.0</v>
      </c>
      <c r="D165" s="279"/>
      <c r="E165" s="265">
        <v>1.0</v>
      </c>
      <c r="F165" s="3"/>
      <c r="G165" s="265">
        <v>1.0</v>
      </c>
      <c r="H165" s="3"/>
      <c r="I165" s="265">
        <v>1.0</v>
      </c>
      <c r="J165" s="283"/>
      <c r="K165" s="265">
        <v>1.0</v>
      </c>
      <c r="L165" s="283"/>
      <c r="M165" s="265">
        <v>1.0</v>
      </c>
      <c r="N165" s="2"/>
      <c r="O165" s="3"/>
      <c r="P165" s="264">
        <f t="shared" si="15"/>
        <v>5</v>
      </c>
      <c r="Q165" s="215">
        <f t="shared" si="16"/>
        <v>0</v>
      </c>
    </row>
    <row r="166" ht="13.5" customHeight="1">
      <c r="A166" s="274" t="s">
        <v>398</v>
      </c>
      <c r="B166" s="275" t="s">
        <v>379</v>
      </c>
      <c r="C166" s="233">
        <v>60.0</v>
      </c>
      <c r="D166" s="279"/>
      <c r="E166" s="261">
        <v>1.0</v>
      </c>
      <c r="F166" s="3"/>
      <c r="G166" s="261">
        <v>0.0</v>
      </c>
      <c r="H166" s="3"/>
      <c r="I166" s="261">
        <v>1.0</v>
      </c>
      <c r="J166" s="2"/>
      <c r="K166" s="261">
        <v>1.0</v>
      </c>
      <c r="L166" s="2"/>
      <c r="M166" s="261">
        <v>1.0</v>
      </c>
      <c r="N166" s="2"/>
      <c r="O166" s="3"/>
      <c r="P166" s="260">
        <f t="shared" si="15"/>
        <v>4</v>
      </c>
      <c r="Q166" s="237">
        <f t="shared" si="16"/>
        <v>0</v>
      </c>
    </row>
    <row r="167" ht="13.5" customHeight="1">
      <c r="A167" s="273" t="s">
        <v>399</v>
      </c>
      <c r="B167" s="227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3"/>
      <c r="P167" s="228"/>
      <c r="Q167" s="229">
        <f>SUM(Q162:Q166)</f>
        <v>0</v>
      </c>
    </row>
    <row r="168" ht="12.75" customHeight="1"/>
    <row r="169" ht="12.75" customHeight="1"/>
    <row r="170">
      <c r="A170" s="186" t="s">
        <v>419</v>
      </c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3"/>
    </row>
    <row r="171" ht="13.5" customHeight="1">
      <c r="A171" s="187"/>
      <c r="B171" s="173"/>
      <c r="C171" s="173"/>
      <c r="D171" s="173"/>
      <c r="E171" s="173"/>
      <c r="F171" s="173"/>
      <c r="G171" s="173"/>
      <c r="H171" s="173"/>
      <c r="I171" s="173"/>
      <c r="J171" s="173"/>
      <c r="K171" s="173"/>
      <c r="L171" s="173"/>
      <c r="M171" s="173"/>
      <c r="N171" s="173"/>
      <c r="O171" s="173"/>
      <c r="P171" s="173"/>
      <c r="Q171" s="173"/>
    </row>
    <row r="172">
      <c r="A172" s="188" t="s">
        <v>308</v>
      </c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3"/>
    </row>
    <row r="173" ht="13.5" customHeight="1">
      <c r="A173" s="187"/>
      <c r="B173" s="173"/>
      <c r="C173" s="173"/>
      <c r="D173" s="173"/>
      <c r="E173" s="173"/>
      <c r="F173" s="173"/>
      <c r="G173" s="173"/>
      <c r="H173" s="173"/>
      <c r="I173" s="173"/>
      <c r="J173" s="173"/>
      <c r="K173" s="173"/>
      <c r="L173" s="173"/>
      <c r="M173" s="173"/>
      <c r="N173" s="173"/>
      <c r="O173" s="173"/>
      <c r="P173" s="173"/>
      <c r="Q173" s="173"/>
    </row>
    <row r="174" ht="13.5" customHeight="1">
      <c r="A174" s="189" t="s">
        <v>420</v>
      </c>
      <c r="B174" s="2"/>
      <c r="C174" s="3"/>
      <c r="D174" s="173"/>
      <c r="E174" s="173"/>
      <c r="F174" s="173"/>
      <c r="G174" s="173"/>
      <c r="H174" s="173"/>
      <c r="I174" s="173"/>
      <c r="J174" s="173"/>
      <c r="K174" s="173"/>
      <c r="L174" s="173"/>
      <c r="M174" s="173"/>
      <c r="N174" s="173"/>
      <c r="O174" s="173"/>
      <c r="P174" s="173"/>
      <c r="Q174" s="173"/>
    </row>
    <row r="175" ht="13.5" customHeight="1">
      <c r="A175" s="191" t="s">
        <v>421</v>
      </c>
      <c r="B175" s="2"/>
      <c r="C175" s="3"/>
      <c r="D175" s="173"/>
      <c r="E175" s="173"/>
      <c r="F175" s="173"/>
      <c r="G175" s="173"/>
      <c r="H175" s="173"/>
      <c r="I175" s="173"/>
      <c r="J175" s="173"/>
      <c r="K175" s="173"/>
      <c r="L175" s="173"/>
      <c r="M175" s="173"/>
      <c r="N175" s="173"/>
      <c r="O175" s="173"/>
      <c r="P175" s="173"/>
      <c r="Q175" s="173"/>
    </row>
    <row r="176" ht="13.5" customHeight="1">
      <c r="A176" s="190" t="s">
        <v>422</v>
      </c>
      <c r="B176" s="2"/>
      <c r="C176" s="3"/>
      <c r="D176" s="173"/>
      <c r="E176" s="173"/>
      <c r="F176" s="173"/>
      <c r="G176" s="173"/>
      <c r="H176" s="173"/>
      <c r="I176" s="173"/>
      <c r="J176" s="173"/>
      <c r="K176" s="173"/>
      <c r="L176" s="173"/>
      <c r="M176" s="173"/>
      <c r="N176" s="173"/>
      <c r="O176" s="173"/>
      <c r="P176" s="173"/>
      <c r="Q176" s="173"/>
    </row>
    <row r="177" ht="13.5" customHeight="1">
      <c r="A177" s="191" t="s">
        <v>423</v>
      </c>
      <c r="B177" s="2"/>
      <c r="C177" s="3"/>
      <c r="D177" s="173"/>
      <c r="E177" s="173"/>
      <c r="F177" s="173"/>
      <c r="G177" s="173"/>
      <c r="H177" s="173"/>
      <c r="I177" s="173"/>
      <c r="J177" s="173"/>
      <c r="K177" s="173"/>
      <c r="L177" s="173"/>
      <c r="M177" s="173"/>
      <c r="N177" s="173"/>
      <c r="O177" s="173"/>
      <c r="P177" s="173"/>
      <c r="Q177" s="173"/>
    </row>
    <row r="178" ht="13.5" customHeight="1">
      <c r="A178" s="190" t="s">
        <v>424</v>
      </c>
      <c r="B178" s="2"/>
      <c r="C178" s="3"/>
      <c r="D178" s="173"/>
      <c r="E178" s="173"/>
      <c r="F178" s="173"/>
      <c r="G178" s="173"/>
      <c r="H178" s="173"/>
      <c r="I178" s="173"/>
      <c r="J178" s="173"/>
      <c r="K178" s="173"/>
      <c r="L178" s="173"/>
      <c r="M178" s="173"/>
      <c r="N178" s="173"/>
      <c r="O178" s="173"/>
      <c r="P178" s="173"/>
      <c r="Q178" s="173"/>
    </row>
    <row r="179" ht="13.5" customHeight="1">
      <c r="A179" s="282"/>
      <c r="B179" s="173"/>
      <c r="C179" s="173"/>
      <c r="D179" s="173"/>
      <c r="E179" s="173"/>
      <c r="F179" s="173"/>
      <c r="G179" s="173"/>
      <c r="H179" s="173"/>
      <c r="I179" s="173"/>
      <c r="J179" s="173"/>
      <c r="K179" s="173"/>
      <c r="L179" s="173"/>
      <c r="M179" s="173"/>
      <c r="N179" s="173"/>
      <c r="O179" s="173"/>
      <c r="P179" s="173"/>
      <c r="Q179" s="173"/>
    </row>
    <row r="180" ht="12.75" customHeight="1"/>
    <row r="181" ht="13.5" customHeight="1">
      <c r="A181" s="193" t="s">
        <v>318</v>
      </c>
      <c r="B181" s="194" t="s">
        <v>425</v>
      </c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3"/>
    </row>
    <row r="182" ht="15.0" customHeight="1">
      <c r="A182" s="195" t="s">
        <v>224</v>
      </c>
      <c r="B182" s="196" t="s">
        <v>225</v>
      </c>
      <c r="C182" s="196" t="s">
        <v>320</v>
      </c>
      <c r="D182" s="196" t="s">
        <v>321</v>
      </c>
      <c r="E182" s="197" t="s">
        <v>322</v>
      </c>
      <c r="F182" s="2"/>
      <c r="G182" s="2"/>
      <c r="H182" s="2"/>
      <c r="I182" s="2"/>
      <c r="J182" s="2"/>
      <c r="K182" s="2"/>
      <c r="L182" s="2"/>
      <c r="M182" s="2"/>
      <c r="N182" s="2"/>
      <c r="O182" s="3"/>
      <c r="P182" s="196" t="s">
        <v>323</v>
      </c>
      <c r="Q182" s="230" t="s">
        <v>324</v>
      </c>
    </row>
    <row r="183" ht="13.5" customHeight="1">
      <c r="A183" s="199"/>
      <c r="B183" s="199"/>
      <c r="C183" s="199"/>
      <c r="D183" s="199"/>
      <c r="E183" s="200" t="s">
        <v>325</v>
      </c>
      <c r="F183" s="2"/>
      <c r="G183" s="2"/>
      <c r="H183" s="2"/>
      <c r="I183" s="2"/>
      <c r="J183" s="2"/>
      <c r="K183" s="2"/>
      <c r="L183" s="2"/>
      <c r="M183" s="2"/>
      <c r="N183" s="2"/>
      <c r="O183" s="3"/>
      <c r="P183" s="199"/>
      <c r="Q183" s="199"/>
    </row>
    <row r="184" ht="36.75" customHeight="1">
      <c r="A184" s="201"/>
      <c r="B184" s="201"/>
      <c r="C184" s="201"/>
      <c r="D184" s="201"/>
      <c r="E184" s="203">
        <v>1.0</v>
      </c>
      <c r="F184" s="3"/>
      <c r="G184" s="203">
        <v>2.0</v>
      </c>
      <c r="H184" s="3"/>
      <c r="I184" s="203">
        <v>3.0</v>
      </c>
      <c r="J184" s="283"/>
      <c r="K184" s="203">
        <v>4.0</v>
      </c>
      <c r="L184" s="283"/>
      <c r="M184" s="203">
        <v>5.0</v>
      </c>
      <c r="N184" s="2"/>
      <c r="O184" s="3"/>
      <c r="P184" s="201"/>
      <c r="Q184" s="201"/>
    </row>
    <row r="185" ht="13.5" customHeight="1">
      <c r="A185" s="284" t="s">
        <v>326</v>
      </c>
      <c r="B185" s="205" t="s">
        <v>327</v>
      </c>
      <c r="C185" s="205" t="s">
        <v>328</v>
      </c>
      <c r="D185" s="206"/>
      <c r="E185" s="208">
        <v>12.0</v>
      </c>
      <c r="F185" s="3"/>
      <c r="G185" s="208">
        <v>4.0</v>
      </c>
      <c r="H185" s="3"/>
      <c r="I185" s="208">
        <v>4.0</v>
      </c>
      <c r="J185" s="283"/>
      <c r="K185" s="208">
        <v>4.0</v>
      </c>
      <c r="L185" s="283"/>
      <c r="M185" s="208">
        <v>4.0</v>
      </c>
      <c r="N185" s="2"/>
      <c r="O185" s="3"/>
      <c r="P185" s="207">
        <f t="shared" ref="P185:P202" si="17">SUM(E185:O185)</f>
        <v>28</v>
      </c>
      <c r="Q185" s="209">
        <f t="shared" ref="Q185:Q202" si="18">D185*P185</f>
        <v>0</v>
      </c>
    </row>
    <row r="186" ht="13.5" customHeight="1">
      <c r="A186" s="220" t="s">
        <v>329</v>
      </c>
      <c r="B186" s="211" t="s">
        <v>330</v>
      </c>
      <c r="C186" s="212" t="s">
        <v>328</v>
      </c>
      <c r="D186" s="206"/>
      <c r="E186" s="214">
        <v>6.0</v>
      </c>
      <c r="F186" s="3"/>
      <c r="G186" s="214">
        <v>4.0</v>
      </c>
      <c r="H186" s="3"/>
      <c r="I186" s="214">
        <v>4.0</v>
      </c>
      <c r="J186" s="283"/>
      <c r="K186" s="214">
        <v>4.0</v>
      </c>
      <c r="L186" s="283"/>
      <c r="M186" s="214">
        <v>4.0</v>
      </c>
      <c r="N186" s="2"/>
      <c r="O186" s="3"/>
      <c r="P186" s="213">
        <f t="shared" si="17"/>
        <v>22</v>
      </c>
      <c r="Q186" s="215">
        <f t="shared" si="18"/>
        <v>0</v>
      </c>
    </row>
    <row r="187" ht="13.5" customHeight="1">
      <c r="A187" s="216" t="s">
        <v>333</v>
      </c>
      <c r="B187" s="217" t="s">
        <v>334</v>
      </c>
      <c r="C187" s="205" t="s">
        <v>328</v>
      </c>
      <c r="D187" s="206"/>
      <c r="E187" s="219">
        <v>1.0</v>
      </c>
      <c r="F187" s="3"/>
      <c r="G187" s="219">
        <v>0.0</v>
      </c>
      <c r="H187" s="3"/>
      <c r="I187" s="219">
        <v>0.0</v>
      </c>
      <c r="J187" s="283"/>
      <c r="K187" s="219">
        <v>0.0</v>
      </c>
      <c r="L187" s="283"/>
      <c r="M187" s="219">
        <v>0.0</v>
      </c>
      <c r="N187" s="2"/>
      <c r="O187" s="3"/>
      <c r="P187" s="218">
        <f t="shared" si="17"/>
        <v>1</v>
      </c>
      <c r="Q187" s="223">
        <f t="shared" si="18"/>
        <v>0</v>
      </c>
    </row>
    <row r="188" ht="13.5" customHeight="1">
      <c r="A188" s="220" t="s">
        <v>335</v>
      </c>
      <c r="B188" s="221" t="s">
        <v>334</v>
      </c>
      <c r="C188" s="212" t="s">
        <v>328</v>
      </c>
      <c r="D188" s="206"/>
      <c r="E188" s="214">
        <v>4.0</v>
      </c>
      <c r="F188" s="3"/>
      <c r="G188" s="214">
        <v>0.0</v>
      </c>
      <c r="H188" s="3"/>
      <c r="I188" s="214">
        <v>1.0</v>
      </c>
      <c r="J188" s="283"/>
      <c r="K188" s="214">
        <v>1.0</v>
      </c>
      <c r="L188" s="283"/>
      <c r="M188" s="214">
        <v>0.0</v>
      </c>
      <c r="N188" s="2"/>
      <c r="O188" s="3"/>
      <c r="P188" s="224">
        <f t="shared" si="17"/>
        <v>6</v>
      </c>
      <c r="Q188" s="266">
        <f t="shared" si="18"/>
        <v>0</v>
      </c>
    </row>
    <row r="189" ht="13.5" customHeight="1">
      <c r="A189" s="216" t="s">
        <v>338</v>
      </c>
      <c r="B189" s="217" t="s">
        <v>334</v>
      </c>
      <c r="C189" s="205" t="s">
        <v>328</v>
      </c>
      <c r="D189" s="206"/>
      <c r="E189" s="219">
        <v>3.0</v>
      </c>
      <c r="F189" s="3"/>
      <c r="G189" s="219">
        <v>4.0</v>
      </c>
      <c r="H189" s="3"/>
      <c r="I189" s="219">
        <v>4.0</v>
      </c>
      <c r="J189" s="283"/>
      <c r="K189" s="219">
        <v>3.0</v>
      </c>
      <c r="L189" s="283"/>
      <c r="M189" s="219">
        <v>3.0</v>
      </c>
      <c r="N189" s="2"/>
      <c r="O189" s="3"/>
      <c r="P189" s="207">
        <f t="shared" si="17"/>
        <v>17</v>
      </c>
      <c r="Q189" s="209">
        <f t="shared" si="18"/>
        <v>0</v>
      </c>
    </row>
    <row r="190" ht="13.5" customHeight="1">
      <c r="A190" s="220" t="s">
        <v>339</v>
      </c>
      <c r="B190" s="222" t="s">
        <v>330</v>
      </c>
      <c r="C190" s="212" t="s">
        <v>328</v>
      </c>
      <c r="D190" s="206"/>
      <c r="E190" s="214">
        <v>7.0</v>
      </c>
      <c r="F190" s="3"/>
      <c r="G190" s="214">
        <v>3.0</v>
      </c>
      <c r="H190" s="3"/>
      <c r="I190" s="214">
        <v>4.0</v>
      </c>
      <c r="J190" s="283"/>
      <c r="K190" s="214">
        <v>4.0</v>
      </c>
      <c r="L190" s="283"/>
      <c r="M190" s="214">
        <v>4.0</v>
      </c>
      <c r="N190" s="2"/>
      <c r="O190" s="3"/>
      <c r="P190" s="213">
        <f t="shared" si="17"/>
        <v>22</v>
      </c>
      <c r="Q190" s="215">
        <f t="shared" si="18"/>
        <v>0</v>
      </c>
    </row>
    <row r="191" ht="13.5" customHeight="1">
      <c r="A191" s="216" t="s">
        <v>341</v>
      </c>
      <c r="B191" s="217" t="s">
        <v>342</v>
      </c>
      <c r="C191" s="205" t="s">
        <v>328</v>
      </c>
      <c r="D191" s="206"/>
      <c r="E191" s="219">
        <v>1.0</v>
      </c>
      <c r="F191" s="3"/>
      <c r="G191" s="219">
        <v>1.0</v>
      </c>
      <c r="H191" s="3"/>
      <c r="I191" s="219">
        <v>1.0</v>
      </c>
      <c r="J191" s="283"/>
      <c r="K191" s="219">
        <v>1.0</v>
      </c>
      <c r="L191" s="283"/>
      <c r="M191" s="219">
        <v>1.0</v>
      </c>
      <c r="N191" s="2"/>
      <c r="O191" s="3"/>
      <c r="P191" s="207">
        <f t="shared" si="17"/>
        <v>5</v>
      </c>
      <c r="Q191" s="209">
        <f t="shared" si="18"/>
        <v>0</v>
      </c>
    </row>
    <row r="192" ht="13.5" customHeight="1">
      <c r="A192" s="220" t="s">
        <v>343</v>
      </c>
      <c r="B192" s="221" t="s">
        <v>228</v>
      </c>
      <c r="C192" s="212" t="s">
        <v>328</v>
      </c>
      <c r="D192" s="206"/>
      <c r="E192" s="214">
        <v>8.0</v>
      </c>
      <c r="F192" s="3"/>
      <c r="G192" s="214">
        <v>3.0</v>
      </c>
      <c r="H192" s="3"/>
      <c r="I192" s="214">
        <v>3.0</v>
      </c>
      <c r="J192" s="283"/>
      <c r="K192" s="214">
        <v>3.0</v>
      </c>
      <c r="L192" s="283"/>
      <c r="M192" s="214">
        <v>3.0</v>
      </c>
      <c r="N192" s="2"/>
      <c r="O192" s="3"/>
      <c r="P192" s="213">
        <f t="shared" si="17"/>
        <v>20</v>
      </c>
      <c r="Q192" s="215">
        <f t="shared" si="18"/>
        <v>0</v>
      </c>
    </row>
    <row r="193" ht="13.5" customHeight="1">
      <c r="A193" s="216" t="s">
        <v>344</v>
      </c>
      <c r="B193" s="217" t="s">
        <v>228</v>
      </c>
      <c r="C193" s="205" t="s">
        <v>328</v>
      </c>
      <c r="D193" s="206"/>
      <c r="E193" s="219">
        <v>9.0</v>
      </c>
      <c r="F193" s="3"/>
      <c r="G193" s="219">
        <v>5.0</v>
      </c>
      <c r="H193" s="3"/>
      <c r="I193" s="219">
        <v>2.0</v>
      </c>
      <c r="J193" s="283"/>
      <c r="K193" s="219">
        <v>5.0</v>
      </c>
      <c r="L193" s="283"/>
      <c r="M193" s="219">
        <v>4.0</v>
      </c>
      <c r="N193" s="2"/>
      <c r="O193" s="3"/>
      <c r="P193" s="207">
        <f t="shared" si="17"/>
        <v>25</v>
      </c>
      <c r="Q193" s="209">
        <f t="shared" si="18"/>
        <v>0</v>
      </c>
    </row>
    <row r="194" ht="13.5" customHeight="1">
      <c r="A194" s="220" t="s">
        <v>407</v>
      </c>
      <c r="B194" s="221" t="s">
        <v>330</v>
      </c>
      <c r="C194" s="212" t="s">
        <v>328</v>
      </c>
      <c r="D194" s="206"/>
      <c r="E194" s="214">
        <v>0.0</v>
      </c>
      <c r="F194" s="3"/>
      <c r="G194" s="214">
        <v>1.0</v>
      </c>
      <c r="H194" s="3"/>
      <c r="I194" s="214">
        <v>1.0</v>
      </c>
      <c r="J194" s="283"/>
      <c r="K194" s="214">
        <v>1.0</v>
      </c>
      <c r="L194" s="283"/>
      <c r="M194" s="214">
        <v>1.0</v>
      </c>
      <c r="N194" s="2"/>
      <c r="O194" s="3"/>
      <c r="P194" s="224">
        <f t="shared" si="17"/>
        <v>4</v>
      </c>
      <c r="Q194" s="266">
        <f t="shared" si="18"/>
        <v>0</v>
      </c>
    </row>
    <row r="195" ht="13.5" customHeight="1">
      <c r="A195" s="216" t="s">
        <v>408</v>
      </c>
      <c r="B195" s="217" t="s">
        <v>330</v>
      </c>
      <c r="C195" s="205" t="s">
        <v>328</v>
      </c>
      <c r="D195" s="206"/>
      <c r="E195" s="219">
        <v>10.0</v>
      </c>
      <c r="F195" s="3"/>
      <c r="G195" s="219">
        <v>3.0</v>
      </c>
      <c r="H195" s="3"/>
      <c r="I195" s="219">
        <v>3.0</v>
      </c>
      <c r="J195" s="283"/>
      <c r="K195" s="219">
        <v>0.0</v>
      </c>
      <c r="L195" s="283"/>
      <c r="M195" s="219">
        <v>0.0</v>
      </c>
      <c r="N195" s="2"/>
      <c r="O195" s="3"/>
      <c r="P195" s="218">
        <f t="shared" si="17"/>
        <v>16</v>
      </c>
      <c r="Q195" s="223">
        <f t="shared" si="18"/>
        <v>0</v>
      </c>
    </row>
    <row r="196" ht="13.5" customHeight="1">
      <c r="A196" s="220" t="s">
        <v>410</v>
      </c>
      <c r="B196" s="222" t="s">
        <v>350</v>
      </c>
      <c r="C196" s="212" t="s">
        <v>328</v>
      </c>
      <c r="D196" s="206"/>
      <c r="E196" s="214">
        <v>1.0</v>
      </c>
      <c r="F196" s="3"/>
      <c r="G196" s="214">
        <v>1.0</v>
      </c>
      <c r="H196" s="3"/>
      <c r="I196" s="214">
        <v>2.0</v>
      </c>
      <c r="J196" s="283"/>
      <c r="K196" s="214">
        <v>0.0</v>
      </c>
      <c r="L196" s="283"/>
      <c r="M196" s="214">
        <v>0.0</v>
      </c>
      <c r="N196" s="2"/>
      <c r="O196" s="3"/>
      <c r="P196" s="213">
        <f t="shared" si="17"/>
        <v>4</v>
      </c>
      <c r="Q196" s="215">
        <f t="shared" si="18"/>
        <v>0</v>
      </c>
    </row>
    <row r="197" ht="13.5" customHeight="1">
      <c r="A197" s="216" t="s">
        <v>351</v>
      </c>
      <c r="B197" s="225" t="s">
        <v>228</v>
      </c>
      <c r="C197" s="205" t="s">
        <v>328</v>
      </c>
      <c r="D197" s="206"/>
      <c r="E197" s="219">
        <v>4.0</v>
      </c>
      <c r="F197" s="3"/>
      <c r="G197" s="219">
        <v>4.0</v>
      </c>
      <c r="H197" s="3"/>
      <c r="I197" s="219">
        <v>1.0</v>
      </c>
      <c r="J197" s="283"/>
      <c r="K197" s="219">
        <v>4.0</v>
      </c>
      <c r="L197" s="283"/>
      <c r="M197" s="219">
        <v>3.0</v>
      </c>
      <c r="N197" s="2"/>
      <c r="O197" s="3"/>
      <c r="P197" s="207">
        <f t="shared" si="17"/>
        <v>16</v>
      </c>
      <c r="Q197" s="209">
        <f t="shared" si="18"/>
        <v>0</v>
      </c>
    </row>
    <row r="198" ht="13.5" customHeight="1">
      <c r="A198" s="277" t="s">
        <v>411</v>
      </c>
      <c r="B198" s="212" t="s">
        <v>327</v>
      </c>
      <c r="C198" s="212" t="s">
        <v>328</v>
      </c>
      <c r="D198" s="206"/>
      <c r="E198" s="214">
        <v>0.0</v>
      </c>
      <c r="F198" s="3"/>
      <c r="G198" s="214">
        <v>2.0</v>
      </c>
      <c r="H198" s="3"/>
      <c r="I198" s="214">
        <v>2.0</v>
      </c>
      <c r="J198" s="283"/>
      <c r="K198" s="214">
        <v>0.0</v>
      </c>
      <c r="L198" s="283"/>
      <c r="M198" s="214">
        <v>0.0</v>
      </c>
      <c r="N198" s="2"/>
      <c r="O198" s="3"/>
      <c r="P198" s="213">
        <f t="shared" si="17"/>
        <v>4</v>
      </c>
      <c r="Q198" s="215">
        <f t="shared" si="18"/>
        <v>0</v>
      </c>
    </row>
    <row r="199" ht="13.5" customHeight="1">
      <c r="A199" s="216" t="s">
        <v>353</v>
      </c>
      <c r="B199" s="217" t="s">
        <v>354</v>
      </c>
      <c r="C199" s="205" t="s">
        <v>328</v>
      </c>
      <c r="D199" s="206"/>
      <c r="E199" s="219">
        <v>0.0</v>
      </c>
      <c r="F199" s="3"/>
      <c r="G199" s="219">
        <v>2.0</v>
      </c>
      <c r="H199" s="3"/>
      <c r="I199" s="219">
        <v>1.0</v>
      </c>
      <c r="J199" s="283"/>
      <c r="K199" s="219">
        <v>2.0</v>
      </c>
      <c r="L199" s="283"/>
      <c r="M199" s="219">
        <v>2.0</v>
      </c>
      <c r="N199" s="2"/>
      <c r="O199" s="3"/>
      <c r="P199" s="207">
        <f t="shared" si="17"/>
        <v>7</v>
      </c>
      <c r="Q199" s="209">
        <f t="shared" si="18"/>
        <v>0</v>
      </c>
    </row>
    <row r="200" ht="13.5" customHeight="1">
      <c r="A200" s="220" t="s">
        <v>355</v>
      </c>
      <c r="B200" s="221" t="s">
        <v>356</v>
      </c>
      <c r="C200" s="212" t="s">
        <v>328</v>
      </c>
      <c r="D200" s="206"/>
      <c r="E200" s="214">
        <v>1.0</v>
      </c>
      <c r="F200" s="3"/>
      <c r="G200" s="214">
        <v>2.0</v>
      </c>
      <c r="H200" s="3"/>
      <c r="I200" s="214">
        <v>2.0</v>
      </c>
      <c r="J200" s="283"/>
      <c r="K200" s="214">
        <v>2.0</v>
      </c>
      <c r="L200" s="283"/>
      <c r="M200" s="214">
        <v>2.0</v>
      </c>
      <c r="N200" s="2"/>
      <c r="O200" s="3"/>
      <c r="P200" s="213">
        <f t="shared" si="17"/>
        <v>9</v>
      </c>
      <c r="Q200" s="215">
        <f t="shared" si="18"/>
        <v>0</v>
      </c>
    </row>
    <row r="201" ht="13.5" customHeight="1">
      <c r="A201" s="216" t="s">
        <v>357</v>
      </c>
      <c r="B201" s="217" t="s">
        <v>228</v>
      </c>
      <c r="C201" s="205" t="s">
        <v>328</v>
      </c>
      <c r="D201" s="206"/>
      <c r="E201" s="219">
        <v>7.0</v>
      </c>
      <c r="F201" s="3"/>
      <c r="G201" s="219">
        <v>3.0</v>
      </c>
      <c r="H201" s="3"/>
      <c r="I201" s="219">
        <v>3.0</v>
      </c>
      <c r="J201" s="283"/>
      <c r="K201" s="219">
        <v>3.0</v>
      </c>
      <c r="L201" s="283"/>
      <c r="M201" s="219">
        <v>3.0</v>
      </c>
      <c r="N201" s="2"/>
      <c r="O201" s="3"/>
      <c r="P201" s="207">
        <f t="shared" si="17"/>
        <v>19</v>
      </c>
      <c r="Q201" s="209">
        <f t="shared" si="18"/>
        <v>0</v>
      </c>
    </row>
    <row r="202" ht="13.5" customHeight="1">
      <c r="A202" s="220" t="s">
        <v>412</v>
      </c>
      <c r="B202" s="222" t="s">
        <v>359</v>
      </c>
      <c r="C202" s="212" t="s">
        <v>328</v>
      </c>
      <c r="D202" s="206"/>
      <c r="E202" s="214">
        <v>1.0</v>
      </c>
      <c r="F202" s="3"/>
      <c r="G202" s="214">
        <v>2.0</v>
      </c>
      <c r="H202" s="3"/>
      <c r="I202" s="214">
        <v>3.0</v>
      </c>
      <c r="J202" s="283"/>
      <c r="K202" s="214">
        <v>1.0</v>
      </c>
      <c r="L202" s="283"/>
      <c r="M202" s="214">
        <v>1.0</v>
      </c>
      <c r="N202" s="2"/>
      <c r="O202" s="3"/>
      <c r="P202" s="213">
        <f t="shared" si="17"/>
        <v>8</v>
      </c>
      <c r="Q202" s="215">
        <f t="shared" si="18"/>
        <v>0</v>
      </c>
    </row>
    <row r="203" ht="13.5" customHeight="1">
      <c r="A203" s="226" t="s">
        <v>360</v>
      </c>
      <c r="B203" s="227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3"/>
      <c r="P203" s="228"/>
      <c r="Q203" s="229">
        <f>SUM(Q185:Q202)</f>
        <v>0</v>
      </c>
    </row>
    <row r="204" ht="12.75" customHeight="1"/>
    <row r="205" ht="12.75" customHeight="1"/>
    <row r="206" ht="13.5" customHeight="1">
      <c r="A206" s="193" t="s">
        <v>361</v>
      </c>
      <c r="B206" s="194" t="s">
        <v>425</v>
      </c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3"/>
    </row>
    <row r="207" ht="15.0" customHeight="1">
      <c r="A207" s="195" t="s">
        <v>224</v>
      </c>
      <c r="B207" s="196" t="s">
        <v>225</v>
      </c>
      <c r="C207" s="196" t="s">
        <v>320</v>
      </c>
      <c r="D207" s="196" t="s">
        <v>321</v>
      </c>
      <c r="E207" s="197" t="s">
        <v>322</v>
      </c>
      <c r="F207" s="2"/>
      <c r="G207" s="2"/>
      <c r="H207" s="2"/>
      <c r="I207" s="2"/>
      <c r="J207" s="2"/>
      <c r="K207" s="2"/>
      <c r="L207" s="2"/>
      <c r="M207" s="2"/>
      <c r="N207" s="2"/>
      <c r="O207" s="3"/>
      <c r="P207" s="196" t="s">
        <v>323</v>
      </c>
      <c r="Q207" s="230" t="s">
        <v>324</v>
      </c>
    </row>
    <row r="208" ht="13.5" customHeight="1">
      <c r="A208" s="199"/>
      <c r="B208" s="199"/>
      <c r="C208" s="199"/>
      <c r="D208" s="199"/>
      <c r="E208" s="200" t="s">
        <v>325</v>
      </c>
      <c r="F208" s="2"/>
      <c r="G208" s="2"/>
      <c r="H208" s="2"/>
      <c r="I208" s="2"/>
      <c r="J208" s="2"/>
      <c r="K208" s="2"/>
      <c r="L208" s="2"/>
      <c r="M208" s="2"/>
      <c r="N208" s="2"/>
      <c r="O208" s="3"/>
      <c r="P208" s="199"/>
      <c r="Q208" s="199"/>
    </row>
    <row r="209" ht="33.75" customHeight="1">
      <c r="A209" s="201"/>
      <c r="B209" s="201"/>
      <c r="C209" s="201"/>
      <c r="D209" s="201"/>
      <c r="E209" s="203">
        <v>1.0</v>
      </c>
      <c r="F209" s="3"/>
      <c r="G209" s="203">
        <v>2.0</v>
      </c>
      <c r="H209" s="3"/>
      <c r="I209" s="203">
        <v>3.0</v>
      </c>
      <c r="J209" s="283"/>
      <c r="K209" s="203">
        <v>4.0</v>
      </c>
      <c r="L209" s="283"/>
      <c r="M209" s="203">
        <v>5.0</v>
      </c>
      <c r="N209" s="2"/>
      <c r="O209" s="3"/>
      <c r="P209" s="201"/>
      <c r="Q209" s="201"/>
    </row>
    <row r="210" ht="13.5" customHeight="1">
      <c r="A210" s="216" t="s">
        <v>362</v>
      </c>
      <c r="B210" s="225" t="s">
        <v>363</v>
      </c>
      <c r="C210" s="205" t="s">
        <v>328</v>
      </c>
      <c r="D210" s="206"/>
      <c r="E210" s="298">
        <v>2.0</v>
      </c>
      <c r="F210" s="3"/>
      <c r="G210" s="298">
        <v>2.0</v>
      </c>
      <c r="H210" s="3"/>
      <c r="I210" s="298">
        <v>2.0</v>
      </c>
      <c r="J210" s="283"/>
      <c r="K210" s="298">
        <v>2.0</v>
      </c>
      <c r="L210" s="283"/>
      <c r="M210" s="298">
        <v>5.0</v>
      </c>
      <c r="N210" s="2"/>
      <c r="O210" s="3"/>
      <c r="P210" s="299">
        <f t="shared" ref="P210:P218" si="19">SUM(E210:O210)</f>
        <v>13</v>
      </c>
      <c r="Q210" s="209">
        <f t="shared" ref="Q210:Q218" si="20">D210*P210</f>
        <v>0</v>
      </c>
    </row>
    <row r="211" ht="13.5" customHeight="1">
      <c r="A211" s="220" t="s">
        <v>413</v>
      </c>
      <c r="B211" s="221" t="s">
        <v>363</v>
      </c>
      <c r="C211" s="212" t="s">
        <v>328</v>
      </c>
      <c r="D211" s="206"/>
      <c r="E211" s="239">
        <v>64.0</v>
      </c>
      <c r="F211" s="3"/>
      <c r="G211" s="239">
        <v>32.0</v>
      </c>
      <c r="H211" s="3"/>
      <c r="I211" s="239">
        <v>20.0</v>
      </c>
      <c r="J211" s="283"/>
      <c r="K211" s="239">
        <v>20.0</v>
      </c>
      <c r="L211" s="283"/>
      <c r="M211" s="239">
        <v>20.0</v>
      </c>
      <c r="N211" s="2"/>
      <c r="O211" s="3"/>
      <c r="P211" s="238">
        <f t="shared" si="19"/>
        <v>156</v>
      </c>
      <c r="Q211" s="215">
        <f t="shared" si="20"/>
        <v>0</v>
      </c>
    </row>
    <row r="212" ht="13.5" customHeight="1">
      <c r="A212" s="216" t="s">
        <v>414</v>
      </c>
      <c r="B212" s="217" t="s">
        <v>366</v>
      </c>
      <c r="C212" s="205" t="s">
        <v>328</v>
      </c>
      <c r="D212" s="206"/>
      <c r="E212" s="298">
        <v>3.0</v>
      </c>
      <c r="F212" s="3"/>
      <c r="G212" s="298">
        <v>2.0</v>
      </c>
      <c r="H212" s="3"/>
      <c r="I212" s="298">
        <v>0.0</v>
      </c>
      <c r="J212" s="283"/>
      <c r="K212" s="300">
        <v>0.5</v>
      </c>
      <c r="L212" s="283"/>
      <c r="M212" s="298">
        <v>0.0</v>
      </c>
      <c r="N212" s="2"/>
      <c r="O212" s="3"/>
      <c r="P212" s="299">
        <f t="shared" si="19"/>
        <v>5.5</v>
      </c>
      <c r="Q212" s="209">
        <f t="shared" si="20"/>
        <v>0</v>
      </c>
    </row>
    <row r="213" ht="12.75" customHeight="1">
      <c r="A213" s="241" t="s">
        <v>367</v>
      </c>
      <c r="B213" s="242" t="s">
        <v>368</v>
      </c>
      <c r="C213" s="212" t="s">
        <v>328</v>
      </c>
      <c r="D213" s="206"/>
      <c r="E213" s="239">
        <v>9.0</v>
      </c>
      <c r="F213" s="3"/>
      <c r="G213" s="239">
        <v>3.0</v>
      </c>
      <c r="H213" s="3"/>
      <c r="I213" s="239">
        <v>2.0</v>
      </c>
      <c r="J213" s="283"/>
      <c r="K213" s="239">
        <v>3.0</v>
      </c>
      <c r="L213" s="283"/>
      <c r="M213" s="239">
        <v>3.0</v>
      </c>
      <c r="N213" s="2"/>
      <c r="O213" s="3"/>
      <c r="P213" s="238">
        <f t="shared" si="19"/>
        <v>20</v>
      </c>
      <c r="Q213" s="215">
        <f t="shared" si="20"/>
        <v>0</v>
      </c>
    </row>
    <row r="214" ht="13.5" customHeight="1">
      <c r="A214" s="216" t="s">
        <v>369</v>
      </c>
      <c r="B214" s="217" t="s">
        <v>370</v>
      </c>
      <c r="C214" s="205" t="s">
        <v>328</v>
      </c>
      <c r="D214" s="206"/>
      <c r="E214" s="298">
        <v>1.0</v>
      </c>
      <c r="F214" s="3"/>
      <c r="G214" s="298">
        <v>0.0</v>
      </c>
      <c r="H214" s="3"/>
      <c r="I214" s="298">
        <v>1.0</v>
      </c>
      <c r="J214" s="283"/>
      <c r="K214" s="298">
        <v>0.0</v>
      </c>
      <c r="L214" s="283"/>
      <c r="M214" s="298">
        <v>1.0</v>
      </c>
      <c r="N214" s="2"/>
      <c r="O214" s="3"/>
      <c r="P214" s="301">
        <f t="shared" si="19"/>
        <v>3</v>
      </c>
      <c r="Q214" s="209">
        <f t="shared" si="20"/>
        <v>0</v>
      </c>
    </row>
    <row r="215" ht="13.5" customHeight="1">
      <c r="A215" s="220" t="s">
        <v>371</v>
      </c>
      <c r="B215" s="221" t="s">
        <v>337</v>
      </c>
      <c r="C215" s="212" t="s">
        <v>328</v>
      </c>
      <c r="D215" s="206"/>
      <c r="E215" s="239">
        <v>1.0</v>
      </c>
      <c r="F215" s="3"/>
      <c r="G215" s="244">
        <v>0.3</v>
      </c>
      <c r="H215" s="3"/>
      <c r="I215" s="239">
        <v>1.0</v>
      </c>
      <c r="J215" s="283"/>
      <c r="K215" s="244">
        <v>0.2</v>
      </c>
      <c r="L215" s="283"/>
      <c r="M215" s="244">
        <v>0.4</v>
      </c>
      <c r="N215" s="2"/>
      <c r="O215" s="3"/>
      <c r="P215" s="243">
        <f t="shared" si="19"/>
        <v>2.9</v>
      </c>
      <c r="Q215" s="215">
        <f t="shared" si="20"/>
        <v>0</v>
      </c>
    </row>
    <row r="216" ht="13.5" customHeight="1">
      <c r="A216" s="216" t="s">
        <v>417</v>
      </c>
      <c r="B216" s="225" t="s">
        <v>342</v>
      </c>
      <c r="C216" s="205" t="s">
        <v>328</v>
      </c>
      <c r="D216" s="206"/>
      <c r="E216" s="298">
        <v>1.0</v>
      </c>
      <c r="F216" s="3"/>
      <c r="G216" s="300">
        <v>0.2</v>
      </c>
      <c r="H216" s="3"/>
      <c r="I216" s="300">
        <v>0.4</v>
      </c>
      <c r="J216" s="283"/>
      <c r="K216" s="300">
        <v>0.5</v>
      </c>
      <c r="L216" s="283"/>
      <c r="M216" s="300">
        <v>0.5</v>
      </c>
      <c r="N216" s="2"/>
      <c r="O216" s="3"/>
      <c r="P216" s="287">
        <f t="shared" si="19"/>
        <v>2.6</v>
      </c>
      <c r="Q216" s="223">
        <f t="shared" si="20"/>
        <v>0</v>
      </c>
    </row>
    <row r="217" ht="13.5" customHeight="1">
      <c r="A217" s="220" t="s">
        <v>373</v>
      </c>
      <c r="B217" s="222" t="s">
        <v>342</v>
      </c>
      <c r="C217" s="212" t="s">
        <v>328</v>
      </c>
      <c r="D217" s="206"/>
      <c r="E217" s="244">
        <v>0.7</v>
      </c>
      <c r="F217" s="3"/>
      <c r="G217" s="244">
        <v>0.4</v>
      </c>
      <c r="H217" s="3"/>
      <c r="I217" s="244">
        <v>0.3</v>
      </c>
      <c r="J217" s="283"/>
      <c r="K217" s="244">
        <v>0.3</v>
      </c>
      <c r="L217" s="283"/>
      <c r="M217" s="244">
        <v>0.3</v>
      </c>
      <c r="N217" s="2"/>
      <c r="O217" s="3"/>
      <c r="P217" s="302">
        <f t="shared" si="19"/>
        <v>2</v>
      </c>
      <c r="Q217" s="266">
        <f t="shared" si="20"/>
        <v>0</v>
      </c>
    </row>
    <row r="218" ht="13.5" customHeight="1">
      <c r="A218" s="216" t="s">
        <v>374</v>
      </c>
      <c r="B218" s="217" t="s">
        <v>342</v>
      </c>
      <c r="C218" s="205" t="s">
        <v>328</v>
      </c>
      <c r="D218" s="206"/>
      <c r="E218" s="298">
        <v>1.0</v>
      </c>
      <c r="F218" s="3"/>
      <c r="G218" s="300">
        <v>0.2</v>
      </c>
      <c r="H218" s="3"/>
      <c r="I218" s="300">
        <v>0.2</v>
      </c>
      <c r="J218" s="283"/>
      <c r="K218" s="300">
        <v>0.2</v>
      </c>
      <c r="L218" s="283"/>
      <c r="M218" s="300">
        <v>0.2</v>
      </c>
      <c r="N218" s="2"/>
      <c r="O218" s="3"/>
      <c r="P218" s="299">
        <f t="shared" si="19"/>
        <v>1.8</v>
      </c>
      <c r="Q218" s="209">
        <f t="shared" si="20"/>
        <v>0</v>
      </c>
    </row>
    <row r="219" ht="13.5" customHeight="1">
      <c r="A219" s="226" t="s">
        <v>360</v>
      </c>
      <c r="B219" s="227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3"/>
      <c r="P219" s="228"/>
      <c r="Q219" s="229">
        <f>SUM(Q210:Q218)</f>
        <v>0</v>
      </c>
    </row>
    <row r="220" ht="12.75" customHeight="1"/>
    <row r="221" ht="12.75" customHeight="1"/>
    <row r="222" ht="13.5" customHeight="1">
      <c r="A222" s="193" t="s">
        <v>375</v>
      </c>
      <c r="B222" s="194" t="s">
        <v>425</v>
      </c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3"/>
    </row>
    <row r="223" ht="15.0" customHeight="1">
      <c r="A223" s="196" t="s">
        <v>224</v>
      </c>
      <c r="B223" s="196" t="s">
        <v>225</v>
      </c>
      <c r="C223" s="196" t="s">
        <v>376</v>
      </c>
      <c r="D223" s="196" t="s">
        <v>377</v>
      </c>
      <c r="E223" s="197" t="s">
        <v>322</v>
      </c>
      <c r="F223" s="2"/>
      <c r="G223" s="2"/>
      <c r="H223" s="2"/>
      <c r="I223" s="2"/>
      <c r="J223" s="2"/>
      <c r="K223" s="2"/>
      <c r="L223" s="2"/>
      <c r="M223" s="2"/>
      <c r="N223" s="2"/>
      <c r="O223" s="3"/>
      <c r="P223" s="196" t="s">
        <v>323</v>
      </c>
      <c r="Q223" s="230" t="s">
        <v>324</v>
      </c>
    </row>
    <row r="224" ht="13.5" customHeight="1">
      <c r="A224" s="199"/>
      <c r="B224" s="199"/>
      <c r="C224" s="199"/>
      <c r="D224" s="199"/>
      <c r="E224" s="200" t="s">
        <v>325</v>
      </c>
      <c r="F224" s="2"/>
      <c r="G224" s="2"/>
      <c r="H224" s="2"/>
      <c r="I224" s="2"/>
      <c r="J224" s="2"/>
      <c r="K224" s="2"/>
      <c r="L224" s="2"/>
      <c r="M224" s="2"/>
      <c r="N224" s="2"/>
      <c r="O224" s="3"/>
      <c r="P224" s="199"/>
      <c r="Q224" s="199"/>
    </row>
    <row r="225" ht="35.25" customHeight="1">
      <c r="A225" s="201"/>
      <c r="B225" s="201"/>
      <c r="C225" s="201"/>
      <c r="D225" s="201"/>
      <c r="E225" s="203">
        <v>1.0</v>
      </c>
      <c r="F225" s="3"/>
      <c r="G225" s="203">
        <v>2.0</v>
      </c>
      <c r="H225" s="3"/>
      <c r="I225" s="203">
        <v>3.0</v>
      </c>
      <c r="J225" s="283"/>
      <c r="K225" s="203">
        <v>4.0</v>
      </c>
      <c r="L225" s="283"/>
      <c r="M225" s="203">
        <v>5.0</v>
      </c>
      <c r="N225" s="2"/>
      <c r="O225" s="3"/>
      <c r="P225" s="201"/>
      <c r="Q225" s="201"/>
    </row>
    <row r="226" ht="13.5" customHeight="1">
      <c r="A226" s="292" t="s">
        <v>378</v>
      </c>
      <c r="B226" s="296" t="s">
        <v>379</v>
      </c>
      <c r="C226" s="249">
        <v>12.0</v>
      </c>
      <c r="D226" s="303"/>
      <c r="E226" s="294">
        <v>2.0</v>
      </c>
      <c r="F226" s="3"/>
      <c r="G226" s="294">
        <v>1.0</v>
      </c>
      <c r="H226" s="3"/>
      <c r="I226" s="294">
        <v>1.0</v>
      </c>
      <c r="J226" s="283"/>
      <c r="K226" s="294">
        <v>1.0</v>
      </c>
      <c r="L226" s="283"/>
      <c r="M226" s="294">
        <v>1.0</v>
      </c>
      <c r="N226" s="2"/>
      <c r="O226" s="3"/>
      <c r="P226" s="295">
        <f t="shared" ref="P226:P235" si="21">SUM(E226:O226)</f>
        <v>6</v>
      </c>
      <c r="Q226" s="209">
        <f t="shared" ref="Q226:Q235" si="22">D226*P226</f>
        <v>0</v>
      </c>
    </row>
    <row r="227" ht="13.5" customHeight="1">
      <c r="A227" s="253" t="s">
        <v>380</v>
      </c>
      <c r="B227" s="262" t="s">
        <v>379</v>
      </c>
      <c r="C227" s="255">
        <v>3.0</v>
      </c>
      <c r="D227" s="304"/>
      <c r="E227" s="258">
        <v>8.0</v>
      </c>
      <c r="F227" s="3"/>
      <c r="G227" s="258">
        <v>4.0</v>
      </c>
      <c r="H227" s="3"/>
      <c r="I227" s="258">
        <v>4.0</v>
      </c>
      <c r="J227" s="283"/>
      <c r="K227" s="258">
        <v>4.0</v>
      </c>
      <c r="L227" s="283"/>
      <c r="M227" s="258">
        <v>4.0</v>
      </c>
      <c r="N227" s="2"/>
      <c r="O227" s="3"/>
      <c r="P227" s="257">
        <f t="shared" si="21"/>
        <v>24</v>
      </c>
      <c r="Q227" s="215">
        <f t="shared" si="22"/>
        <v>0</v>
      </c>
    </row>
    <row r="228" ht="13.5" customHeight="1">
      <c r="A228" s="292" t="s">
        <v>381</v>
      </c>
      <c r="B228" s="296" t="s">
        <v>379</v>
      </c>
      <c r="C228" s="259">
        <v>3.0</v>
      </c>
      <c r="D228" s="305"/>
      <c r="E228" s="297">
        <v>4.0</v>
      </c>
      <c r="F228" s="3"/>
      <c r="G228" s="297">
        <v>2.0</v>
      </c>
      <c r="H228" s="3"/>
      <c r="I228" s="297">
        <v>2.0</v>
      </c>
      <c r="J228" s="283"/>
      <c r="K228" s="297">
        <v>2.0</v>
      </c>
      <c r="L228" s="283"/>
      <c r="M228" s="297">
        <v>2.0</v>
      </c>
      <c r="N228" s="2"/>
      <c r="O228" s="3"/>
      <c r="P228" s="19">
        <f t="shared" si="21"/>
        <v>12</v>
      </c>
      <c r="Q228" s="209">
        <f t="shared" si="22"/>
        <v>0</v>
      </c>
    </row>
    <row r="229" ht="13.5" customHeight="1">
      <c r="A229" s="253" t="s">
        <v>382</v>
      </c>
      <c r="B229" s="262" t="s">
        <v>379</v>
      </c>
      <c r="C229" s="255">
        <v>8.0</v>
      </c>
      <c r="D229" s="304"/>
      <c r="E229" s="258">
        <v>4.0</v>
      </c>
      <c r="F229" s="3"/>
      <c r="G229" s="258">
        <v>2.0</v>
      </c>
      <c r="H229" s="3"/>
      <c r="I229" s="258">
        <v>2.0</v>
      </c>
      <c r="J229" s="283"/>
      <c r="K229" s="258">
        <v>2.0</v>
      </c>
      <c r="L229" s="283"/>
      <c r="M229" s="258">
        <v>2.0</v>
      </c>
      <c r="N229" s="2"/>
      <c r="O229" s="3"/>
      <c r="P229" s="257">
        <f t="shared" si="21"/>
        <v>12</v>
      </c>
      <c r="Q229" s="215">
        <f t="shared" si="22"/>
        <v>0</v>
      </c>
    </row>
    <row r="230" ht="13.5" customHeight="1">
      <c r="A230" s="292" t="s">
        <v>383</v>
      </c>
      <c r="B230" s="296" t="s">
        <v>379</v>
      </c>
      <c r="C230" s="259">
        <v>12.0</v>
      </c>
      <c r="D230" s="305"/>
      <c r="E230" s="297">
        <v>1.0</v>
      </c>
      <c r="F230" s="3"/>
      <c r="G230" s="297">
        <v>1.0</v>
      </c>
      <c r="H230" s="3"/>
      <c r="I230" s="297">
        <v>1.0</v>
      </c>
      <c r="J230" s="283"/>
      <c r="K230" s="297">
        <v>1.0</v>
      </c>
      <c r="L230" s="283"/>
      <c r="M230" s="297">
        <v>1.0</v>
      </c>
      <c r="N230" s="2"/>
      <c r="O230" s="3"/>
      <c r="P230" s="19">
        <f t="shared" si="21"/>
        <v>5</v>
      </c>
      <c r="Q230" s="223">
        <f t="shared" si="22"/>
        <v>0</v>
      </c>
    </row>
    <row r="231" ht="13.5" customHeight="1">
      <c r="A231" s="253" t="s">
        <v>384</v>
      </c>
      <c r="B231" s="262" t="s">
        <v>379</v>
      </c>
      <c r="C231" s="255">
        <v>12.0</v>
      </c>
      <c r="D231" s="304"/>
      <c r="E231" s="265">
        <v>2.0</v>
      </c>
      <c r="F231" s="3"/>
      <c r="G231" s="265">
        <v>1.0</v>
      </c>
      <c r="H231" s="3"/>
      <c r="I231" s="265">
        <v>1.0</v>
      </c>
      <c r="J231" s="283"/>
      <c r="K231" s="265">
        <v>1.0</v>
      </c>
      <c r="L231" s="283"/>
      <c r="M231" s="265">
        <v>1.0</v>
      </c>
      <c r="N231" s="2"/>
      <c r="O231" s="3"/>
      <c r="P231" s="264">
        <f t="shared" si="21"/>
        <v>6</v>
      </c>
      <c r="Q231" s="266">
        <f t="shared" si="22"/>
        <v>0</v>
      </c>
    </row>
    <row r="232" ht="13.5" customHeight="1">
      <c r="A232" s="292" t="s">
        <v>385</v>
      </c>
      <c r="B232" s="296" t="s">
        <v>379</v>
      </c>
      <c r="C232" s="259">
        <v>8.0</v>
      </c>
      <c r="D232" s="305"/>
      <c r="E232" s="297">
        <v>20.0</v>
      </c>
      <c r="F232" s="3"/>
      <c r="G232" s="297">
        <v>12.0</v>
      </c>
      <c r="H232" s="3"/>
      <c r="I232" s="297">
        <v>12.0</v>
      </c>
      <c r="J232" s="283"/>
      <c r="K232" s="297">
        <v>12.0</v>
      </c>
      <c r="L232" s="283"/>
      <c r="M232" s="297">
        <v>12.0</v>
      </c>
      <c r="N232" s="2"/>
      <c r="O232" s="3"/>
      <c r="P232" s="295">
        <f t="shared" si="21"/>
        <v>68</v>
      </c>
      <c r="Q232" s="223">
        <f t="shared" si="22"/>
        <v>0</v>
      </c>
    </row>
    <row r="233" ht="13.5" customHeight="1">
      <c r="A233" s="253" t="s">
        <v>386</v>
      </c>
      <c r="B233" s="262" t="s">
        <v>379</v>
      </c>
      <c r="C233" s="255">
        <v>12.0</v>
      </c>
      <c r="D233" s="304"/>
      <c r="E233" s="265">
        <v>1.0</v>
      </c>
      <c r="F233" s="3"/>
      <c r="G233" s="265">
        <v>1.0</v>
      </c>
      <c r="H233" s="3"/>
      <c r="I233" s="265">
        <v>1.0</v>
      </c>
      <c r="J233" s="283"/>
      <c r="K233" s="265">
        <v>1.0</v>
      </c>
      <c r="L233" s="283"/>
      <c r="M233" s="265">
        <v>1.0</v>
      </c>
      <c r="N233" s="2"/>
      <c r="O233" s="3"/>
      <c r="P233" s="264">
        <f t="shared" si="21"/>
        <v>5</v>
      </c>
      <c r="Q233" s="266">
        <f t="shared" si="22"/>
        <v>0</v>
      </c>
    </row>
    <row r="234" ht="13.5" customHeight="1">
      <c r="A234" s="292" t="s">
        <v>387</v>
      </c>
      <c r="B234" s="296" t="s">
        <v>388</v>
      </c>
      <c r="C234" s="259">
        <v>12.0</v>
      </c>
      <c r="D234" s="305"/>
      <c r="E234" s="297">
        <v>2.0</v>
      </c>
      <c r="F234" s="3"/>
      <c r="G234" s="297">
        <v>1.0</v>
      </c>
      <c r="H234" s="3"/>
      <c r="I234" s="297">
        <v>1.0</v>
      </c>
      <c r="J234" s="283"/>
      <c r="K234" s="297">
        <v>1.0</v>
      </c>
      <c r="L234" s="283"/>
      <c r="M234" s="297">
        <v>1.0</v>
      </c>
      <c r="N234" s="2"/>
      <c r="O234" s="3"/>
      <c r="P234" s="19">
        <f t="shared" si="21"/>
        <v>6</v>
      </c>
      <c r="Q234" s="223">
        <f t="shared" si="22"/>
        <v>0</v>
      </c>
    </row>
    <row r="235" ht="13.5" customHeight="1">
      <c r="A235" s="253" t="s">
        <v>389</v>
      </c>
      <c r="B235" s="262" t="s">
        <v>379</v>
      </c>
      <c r="C235" s="255">
        <v>12.0</v>
      </c>
      <c r="D235" s="304"/>
      <c r="E235" s="265">
        <v>2.0</v>
      </c>
      <c r="F235" s="3"/>
      <c r="G235" s="265">
        <v>1.0</v>
      </c>
      <c r="H235" s="3"/>
      <c r="I235" s="265">
        <v>1.0</v>
      </c>
      <c r="J235" s="283"/>
      <c r="K235" s="265">
        <v>1.0</v>
      </c>
      <c r="L235" s="283"/>
      <c r="M235" s="265">
        <v>1.0</v>
      </c>
      <c r="N235" s="2"/>
      <c r="O235" s="3"/>
      <c r="P235" s="264">
        <f t="shared" si="21"/>
        <v>6</v>
      </c>
      <c r="Q235" s="266">
        <f t="shared" si="22"/>
        <v>0</v>
      </c>
    </row>
    <row r="236" ht="13.5" customHeight="1">
      <c r="A236" s="273" t="s">
        <v>390</v>
      </c>
      <c r="B236" s="227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3"/>
      <c r="P236" s="228"/>
      <c r="Q236" s="229">
        <f>SUM(Q226:Q235)</f>
        <v>0</v>
      </c>
    </row>
    <row r="237" ht="12.75" customHeight="1"/>
    <row r="238" ht="12.75" customHeight="1"/>
    <row r="239" ht="13.5" customHeight="1">
      <c r="A239" s="193" t="s">
        <v>391</v>
      </c>
      <c r="B239" s="194" t="s">
        <v>425</v>
      </c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3"/>
    </row>
    <row r="240" ht="15.0" customHeight="1">
      <c r="A240" s="196" t="s">
        <v>224</v>
      </c>
      <c r="B240" s="196" t="s">
        <v>225</v>
      </c>
      <c r="C240" s="196" t="s">
        <v>392</v>
      </c>
      <c r="D240" s="196" t="s">
        <v>393</v>
      </c>
      <c r="E240" s="197" t="s">
        <v>322</v>
      </c>
      <c r="F240" s="2"/>
      <c r="G240" s="2"/>
      <c r="H240" s="2"/>
      <c r="I240" s="2"/>
      <c r="J240" s="2"/>
      <c r="K240" s="2"/>
      <c r="L240" s="2"/>
      <c r="M240" s="2"/>
      <c r="N240" s="2"/>
      <c r="O240" s="3"/>
      <c r="P240" s="196" t="s">
        <v>323</v>
      </c>
      <c r="Q240" s="230" t="s">
        <v>324</v>
      </c>
    </row>
    <row r="241" ht="13.5" customHeight="1">
      <c r="A241" s="199"/>
      <c r="B241" s="199"/>
      <c r="C241" s="199"/>
      <c r="D241" s="199"/>
      <c r="E241" s="200" t="s">
        <v>325</v>
      </c>
      <c r="F241" s="2"/>
      <c r="G241" s="2"/>
      <c r="H241" s="2"/>
      <c r="I241" s="2"/>
      <c r="J241" s="2"/>
      <c r="K241" s="2"/>
      <c r="L241" s="2"/>
      <c r="M241" s="2"/>
      <c r="N241" s="2"/>
      <c r="O241" s="3"/>
      <c r="P241" s="199"/>
      <c r="Q241" s="199"/>
    </row>
    <row r="242" ht="33.75" customHeight="1">
      <c r="A242" s="201"/>
      <c r="B242" s="201"/>
      <c r="C242" s="201"/>
      <c r="D242" s="201"/>
      <c r="E242" s="203">
        <v>1.0</v>
      </c>
      <c r="F242" s="3"/>
      <c r="G242" s="203">
        <v>2.0</v>
      </c>
      <c r="H242" s="3"/>
      <c r="I242" s="203">
        <v>3.0</v>
      </c>
      <c r="J242" s="283"/>
      <c r="K242" s="203">
        <v>4.0</v>
      </c>
      <c r="L242" s="283"/>
      <c r="M242" s="203">
        <v>5.0</v>
      </c>
      <c r="N242" s="2"/>
      <c r="O242" s="3"/>
      <c r="P242" s="201"/>
      <c r="Q242" s="201"/>
    </row>
    <row r="243" ht="13.5" customHeight="1">
      <c r="A243" s="274" t="s">
        <v>394</v>
      </c>
      <c r="B243" s="275" t="s">
        <v>379</v>
      </c>
      <c r="C243" s="233">
        <v>60.0</v>
      </c>
      <c r="D243" s="276"/>
      <c r="E243" s="261">
        <v>1.0</v>
      </c>
      <c r="F243" s="3"/>
      <c r="G243" s="261">
        <v>1.0</v>
      </c>
      <c r="H243" s="3"/>
      <c r="I243" s="261">
        <v>1.0</v>
      </c>
      <c r="J243" s="2"/>
      <c r="K243" s="261">
        <v>1.0</v>
      </c>
      <c r="L243" s="2"/>
      <c r="M243" s="261">
        <v>1.0</v>
      </c>
      <c r="N243" s="2"/>
      <c r="O243" s="3"/>
      <c r="P243" s="260">
        <f t="shared" ref="P243:P247" si="23">SUM(E243:O243)</f>
        <v>5</v>
      </c>
      <c r="Q243" s="237">
        <f t="shared" ref="Q243:Q247" si="24">D243*P243</f>
        <v>0</v>
      </c>
    </row>
    <row r="244" ht="12.75" customHeight="1">
      <c r="A244" s="277" t="s">
        <v>395</v>
      </c>
      <c r="B244" s="221" t="s">
        <v>379</v>
      </c>
      <c r="C244" s="212">
        <v>60.0</v>
      </c>
      <c r="D244" s="278"/>
      <c r="E244" s="258">
        <v>1.0</v>
      </c>
      <c r="F244" s="3"/>
      <c r="G244" s="258">
        <v>1.0</v>
      </c>
      <c r="H244" s="3"/>
      <c r="I244" s="258">
        <v>1.0</v>
      </c>
      <c r="J244" s="283"/>
      <c r="K244" s="258">
        <v>1.0</v>
      </c>
      <c r="L244" s="283"/>
      <c r="M244" s="258">
        <v>1.0</v>
      </c>
      <c r="N244" s="2"/>
      <c r="O244" s="3"/>
      <c r="P244" s="257">
        <f t="shared" si="23"/>
        <v>5</v>
      </c>
      <c r="Q244" s="215">
        <f t="shared" si="24"/>
        <v>0</v>
      </c>
    </row>
    <row r="245" ht="13.5" customHeight="1">
      <c r="A245" s="274" t="s">
        <v>396</v>
      </c>
      <c r="B245" s="275" t="s">
        <v>379</v>
      </c>
      <c r="C245" s="233">
        <v>60.0</v>
      </c>
      <c r="D245" s="279"/>
      <c r="E245" s="261">
        <v>1.0</v>
      </c>
      <c r="F245" s="3"/>
      <c r="G245" s="261">
        <v>1.0</v>
      </c>
      <c r="H245" s="3"/>
      <c r="I245" s="261">
        <v>1.0</v>
      </c>
      <c r="J245" s="2"/>
      <c r="K245" s="261">
        <v>1.0</v>
      </c>
      <c r="L245" s="2"/>
      <c r="M245" s="261">
        <v>1.0</v>
      </c>
      <c r="N245" s="2"/>
      <c r="O245" s="3"/>
      <c r="P245" s="260">
        <f t="shared" si="23"/>
        <v>5</v>
      </c>
      <c r="Q245" s="237">
        <f t="shared" si="24"/>
        <v>0</v>
      </c>
    </row>
    <row r="246" ht="13.5" customHeight="1">
      <c r="A246" s="280" t="s">
        <v>397</v>
      </c>
      <c r="B246" s="281" t="s">
        <v>379</v>
      </c>
      <c r="C246" s="212">
        <v>60.0</v>
      </c>
      <c r="D246" s="279"/>
      <c r="E246" s="265">
        <v>1.0</v>
      </c>
      <c r="F246" s="3"/>
      <c r="G246" s="265">
        <v>1.0</v>
      </c>
      <c r="H246" s="3"/>
      <c r="I246" s="265">
        <v>1.0</v>
      </c>
      <c r="J246" s="283"/>
      <c r="K246" s="265">
        <v>1.0</v>
      </c>
      <c r="L246" s="283"/>
      <c r="M246" s="265">
        <v>1.0</v>
      </c>
      <c r="N246" s="2"/>
      <c r="O246" s="3"/>
      <c r="P246" s="264">
        <f t="shared" si="23"/>
        <v>5</v>
      </c>
      <c r="Q246" s="215">
        <f t="shared" si="24"/>
        <v>0</v>
      </c>
    </row>
    <row r="247" ht="13.5" customHeight="1">
      <c r="A247" s="274" t="s">
        <v>398</v>
      </c>
      <c r="B247" s="275" t="s">
        <v>379</v>
      </c>
      <c r="C247" s="233">
        <v>60.0</v>
      </c>
      <c r="D247" s="279"/>
      <c r="E247" s="261">
        <v>1.0</v>
      </c>
      <c r="F247" s="3"/>
      <c r="G247" s="261">
        <v>1.0</v>
      </c>
      <c r="H247" s="3"/>
      <c r="I247" s="261">
        <v>1.0</v>
      </c>
      <c r="J247" s="2"/>
      <c r="K247" s="261">
        <v>1.0</v>
      </c>
      <c r="L247" s="2"/>
      <c r="M247" s="261">
        <v>1.0</v>
      </c>
      <c r="N247" s="2"/>
      <c r="O247" s="3"/>
      <c r="P247" s="260">
        <f t="shared" si="23"/>
        <v>5</v>
      </c>
      <c r="Q247" s="237">
        <f t="shared" si="24"/>
        <v>0</v>
      </c>
    </row>
    <row r="248" ht="13.5" customHeight="1">
      <c r="A248" s="273" t="s">
        <v>399</v>
      </c>
      <c r="B248" s="227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3"/>
      <c r="P248" s="228"/>
      <c r="Q248" s="229">
        <f>SUM(Q243:Q247)</f>
        <v>0</v>
      </c>
    </row>
    <row r="249" ht="12.75" customHeight="1"/>
    <row r="250" ht="12.75" customHeight="1"/>
    <row r="251" ht="12.75" customHeight="1"/>
    <row r="252" ht="12.75" customHeight="1"/>
    <row r="253" ht="20.25" customHeight="1">
      <c r="A253" s="306" t="s">
        <v>426</v>
      </c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3"/>
    </row>
    <row r="254" ht="13.5" customHeight="1">
      <c r="A254" s="187"/>
      <c r="B254" s="173"/>
      <c r="C254" s="173"/>
      <c r="D254" s="173"/>
      <c r="E254" s="173"/>
      <c r="F254" s="173"/>
      <c r="G254" s="173"/>
      <c r="H254" s="173"/>
      <c r="I254" s="173"/>
      <c r="J254" s="173"/>
      <c r="K254" s="173"/>
      <c r="L254" s="173"/>
      <c r="M254" s="173"/>
      <c r="N254" s="173"/>
    </row>
    <row r="255" ht="12.75" customHeight="1">
      <c r="A255" s="188" t="s">
        <v>427</v>
      </c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3"/>
    </row>
    <row r="256" ht="13.5" customHeight="1">
      <c r="A256" s="187"/>
      <c r="B256" s="173"/>
      <c r="C256" s="173"/>
      <c r="D256" s="173"/>
      <c r="E256" s="173"/>
      <c r="F256" s="173"/>
      <c r="G256" s="173"/>
      <c r="H256" s="173"/>
      <c r="I256" s="173"/>
      <c r="J256" s="173"/>
      <c r="K256" s="173"/>
      <c r="L256" s="173"/>
      <c r="M256" s="173"/>
      <c r="N256" s="173"/>
    </row>
    <row r="257" ht="12.75" customHeight="1">
      <c r="A257" s="190" t="s">
        <v>428</v>
      </c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3"/>
    </row>
    <row r="258" ht="12.75" customHeight="1">
      <c r="A258" s="191" t="s">
        <v>429</v>
      </c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3"/>
    </row>
    <row r="259" ht="12.75" customHeight="1">
      <c r="A259" s="190" t="s">
        <v>430</v>
      </c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3"/>
    </row>
    <row r="260" ht="13.5" customHeight="1">
      <c r="A260" s="282"/>
      <c r="B260" s="173"/>
      <c r="C260" s="173"/>
      <c r="D260" s="173"/>
      <c r="E260" s="173"/>
      <c r="F260" s="173"/>
      <c r="G260" s="173"/>
      <c r="H260" s="173"/>
      <c r="I260" s="173"/>
      <c r="J260" s="173"/>
      <c r="K260" s="173"/>
      <c r="L260" s="173"/>
      <c r="M260" s="173"/>
      <c r="N260" s="173"/>
    </row>
    <row r="261" ht="12.75" customHeight="1"/>
    <row r="262" ht="13.5" customHeight="1">
      <c r="A262" s="193" t="s">
        <v>318</v>
      </c>
      <c r="B262" s="194" t="s">
        <v>431</v>
      </c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3"/>
    </row>
    <row r="263" ht="31.5" customHeight="1">
      <c r="A263" s="195" t="s">
        <v>224</v>
      </c>
      <c r="B263" s="196" t="s">
        <v>225</v>
      </c>
      <c r="C263" s="196" t="s">
        <v>320</v>
      </c>
      <c r="D263" s="196" t="s">
        <v>321</v>
      </c>
      <c r="E263" s="307" t="s">
        <v>322</v>
      </c>
      <c r="F263" s="2"/>
      <c r="G263" s="2"/>
      <c r="H263" s="2"/>
      <c r="I263" s="2"/>
      <c r="J263" s="3"/>
      <c r="K263" s="308" t="s">
        <v>323</v>
      </c>
      <c r="L263" s="309"/>
      <c r="M263" s="310"/>
      <c r="N263" s="308" t="s">
        <v>432</v>
      </c>
      <c r="O263" s="309"/>
      <c r="P263" s="310"/>
    </row>
    <row r="264" ht="13.5" customHeight="1">
      <c r="A264" s="199"/>
      <c r="B264" s="199"/>
      <c r="C264" s="199"/>
      <c r="D264" s="199"/>
      <c r="E264" s="200" t="s">
        <v>433</v>
      </c>
      <c r="F264" s="2"/>
      <c r="G264" s="2"/>
      <c r="H264" s="2"/>
      <c r="I264" s="2"/>
      <c r="J264" s="3"/>
      <c r="K264" s="311"/>
      <c r="M264" s="312"/>
      <c r="N264" s="311"/>
      <c r="P264" s="312"/>
    </row>
    <row r="265" ht="18.75" customHeight="1">
      <c r="A265" s="201"/>
      <c r="B265" s="201"/>
      <c r="C265" s="201"/>
      <c r="D265" s="201"/>
      <c r="E265" s="203">
        <v>1.0</v>
      </c>
      <c r="F265" s="3"/>
      <c r="G265" s="203">
        <v>2.0</v>
      </c>
      <c r="H265" s="3"/>
      <c r="I265" s="203">
        <v>3.0</v>
      </c>
      <c r="J265" s="3"/>
      <c r="K265" s="313"/>
      <c r="L265" s="314"/>
      <c r="M265" s="315"/>
      <c r="N265" s="313"/>
      <c r="O265" s="314"/>
      <c r="P265" s="315"/>
    </row>
    <row r="266" ht="16.5" customHeight="1">
      <c r="A266" s="284" t="s">
        <v>326</v>
      </c>
      <c r="B266" s="205" t="s">
        <v>327</v>
      </c>
      <c r="C266" s="205" t="s">
        <v>328</v>
      </c>
      <c r="D266" s="206"/>
      <c r="E266" s="316">
        <f>'Materiais - Equipamentos - Unif'!$P$16</f>
        <v>90</v>
      </c>
      <c r="F266" s="3"/>
      <c r="G266" s="316">
        <f>'Materiais - Equipamentos - Unif'!$P$100</f>
        <v>46</v>
      </c>
      <c r="H266" s="3"/>
      <c r="I266" s="316">
        <f>'Materiais - Equipamentos - Unif'!$P$185</f>
        <v>28</v>
      </c>
      <c r="J266" s="3"/>
      <c r="K266" s="316">
        <f t="shared" ref="K266:K286" si="25">E266+G266+I266</f>
        <v>164</v>
      </c>
      <c r="L266" s="2"/>
      <c r="M266" s="3"/>
      <c r="N266" s="317">
        <f t="shared" ref="N266:N286" si="26">D266*K266</f>
        <v>0</v>
      </c>
      <c r="O266" s="2"/>
      <c r="P266" s="3"/>
    </row>
    <row r="267" ht="13.5" customHeight="1">
      <c r="A267" s="220" t="s">
        <v>329</v>
      </c>
      <c r="B267" s="211" t="s">
        <v>330</v>
      </c>
      <c r="C267" s="212" t="s">
        <v>328</v>
      </c>
      <c r="D267" s="206"/>
      <c r="E267" s="239">
        <f>'Materiais - Equipamentos - Unif'!$P$17</f>
        <v>57</v>
      </c>
      <c r="F267" s="3"/>
      <c r="G267" s="239">
        <f>'Materiais - Equipamentos - Unif'!$P$101</f>
        <v>58</v>
      </c>
      <c r="H267" s="3"/>
      <c r="I267" s="239">
        <f>'Materiais - Equipamentos - Unif'!$P$186</f>
        <v>22</v>
      </c>
      <c r="J267" s="3"/>
      <c r="K267" s="239">
        <f t="shared" si="25"/>
        <v>137</v>
      </c>
      <c r="L267" s="2"/>
      <c r="M267" s="3"/>
      <c r="N267" s="318">
        <f t="shared" si="26"/>
        <v>0</v>
      </c>
      <c r="O267" s="2"/>
      <c r="P267" s="3"/>
    </row>
    <row r="268" ht="12.75" customHeight="1">
      <c r="A268" s="216" t="s">
        <v>331</v>
      </c>
      <c r="B268" s="217" t="s">
        <v>334</v>
      </c>
      <c r="C268" s="205" t="s">
        <v>328</v>
      </c>
      <c r="D268" s="206"/>
      <c r="E268" s="298">
        <f>'Materiais - Equipamentos - Unif'!$P$18</f>
        <v>18</v>
      </c>
      <c r="F268" s="3"/>
      <c r="G268" s="298">
        <f>'Materiais - Equipamentos - Unif'!$P$102</f>
        <v>12</v>
      </c>
      <c r="H268" s="3"/>
      <c r="I268" s="298">
        <v>0.0</v>
      </c>
      <c r="J268" s="3"/>
      <c r="K268" s="316">
        <f t="shared" si="25"/>
        <v>30</v>
      </c>
      <c r="L268" s="2"/>
      <c r="M268" s="3"/>
      <c r="N268" s="317">
        <f t="shared" si="26"/>
        <v>0</v>
      </c>
      <c r="O268" s="2"/>
      <c r="P268" s="3"/>
    </row>
    <row r="269" ht="13.5" customHeight="1">
      <c r="A269" s="220" t="s">
        <v>333</v>
      </c>
      <c r="B269" s="221" t="s">
        <v>334</v>
      </c>
      <c r="C269" s="212" t="s">
        <v>328</v>
      </c>
      <c r="D269" s="206"/>
      <c r="E269" s="239">
        <f>'Materiais - Equipamentos - Unif'!$P$19</f>
        <v>13</v>
      </c>
      <c r="F269" s="3"/>
      <c r="G269" s="239">
        <v>0.0</v>
      </c>
      <c r="H269" s="3"/>
      <c r="I269" s="244">
        <f>'Materiais - Equipamentos - Unif'!$P$187</f>
        <v>1</v>
      </c>
      <c r="J269" s="3"/>
      <c r="K269" s="239">
        <f t="shared" si="25"/>
        <v>14</v>
      </c>
      <c r="L269" s="2"/>
      <c r="M269" s="3"/>
      <c r="N269" s="318">
        <f t="shared" si="26"/>
        <v>0</v>
      </c>
      <c r="O269" s="2"/>
      <c r="P269" s="3"/>
    </row>
    <row r="270" ht="12.75" customHeight="1">
      <c r="A270" s="216" t="s">
        <v>335</v>
      </c>
      <c r="B270" s="217" t="s">
        <v>334</v>
      </c>
      <c r="C270" s="205" t="s">
        <v>328</v>
      </c>
      <c r="D270" s="206"/>
      <c r="E270" s="298">
        <f>'Materiais - Equipamentos - Unif'!$P$20</f>
        <v>98</v>
      </c>
      <c r="F270" s="3"/>
      <c r="G270" s="300">
        <f>'Materiais - Equipamentos - Unif'!$P$103</f>
        <v>14</v>
      </c>
      <c r="H270" s="3"/>
      <c r="I270" s="298">
        <f>'Materiais - Equipamentos - Unif'!$P$188</f>
        <v>6</v>
      </c>
      <c r="J270" s="3"/>
      <c r="K270" s="316">
        <f t="shared" si="25"/>
        <v>118</v>
      </c>
      <c r="L270" s="2"/>
      <c r="M270" s="3"/>
      <c r="N270" s="317">
        <f t="shared" si="26"/>
        <v>0</v>
      </c>
      <c r="O270" s="2"/>
      <c r="P270" s="3"/>
    </row>
    <row r="271" ht="13.5" customHeight="1">
      <c r="A271" s="220" t="s">
        <v>336</v>
      </c>
      <c r="B271" s="222" t="s">
        <v>337</v>
      </c>
      <c r="C271" s="212" t="s">
        <v>328</v>
      </c>
      <c r="D271" s="206"/>
      <c r="E271" s="239">
        <f>'Materiais - Equipamentos - Unif'!$P$21</f>
        <v>17</v>
      </c>
      <c r="F271" s="3"/>
      <c r="G271" s="244">
        <f>'Materiais - Equipamentos - Unif'!$P$104</f>
        <v>1.5</v>
      </c>
      <c r="H271" s="3"/>
      <c r="I271" s="239">
        <v>0.0</v>
      </c>
      <c r="J271" s="3"/>
      <c r="K271" s="239">
        <f t="shared" si="25"/>
        <v>18.5</v>
      </c>
      <c r="L271" s="2"/>
      <c r="M271" s="3"/>
      <c r="N271" s="318">
        <f t="shared" si="26"/>
        <v>0</v>
      </c>
      <c r="O271" s="2"/>
      <c r="P271" s="3"/>
    </row>
    <row r="272" ht="12.75" customHeight="1">
      <c r="A272" s="216" t="s">
        <v>338</v>
      </c>
      <c r="B272" s="217" t="s">
        <v>334</v>
      </c>
      <c r="C272" s="205" t="s">
        <v>328</v>
      </c>
      <c r="D272" s="206"/>
      <c r="E272" s="298">
        <f>'Materiais - Equipamentos - Unif'!$P$22</f>
        <v>9</v>
      </c>
      <c r="F272" s="3"/>
      <c r="G272" s="300">
        <f>'Materiais - Equipamentos - Unif'!$P$105</f>
        <v>62</v>
      </c>
      <c r="H272" s="3"/>
      <c r="I272" s="300">
        <f>'Materiais - Equipamentos - Unif'!$P$189</f>
        <v>17</v>
      </c>
      <c r="J272" s="3"/>
      <c r="K272" s="316">
        <f t="shared" si="25"/>
        <v>88</v>
      </c>
      <c r="L272" s="2"/>
      <c r="M272" s="3"/>
      <c r="N272" s="317">
        <f t="shared" si="26"/>
        <v>0</v>
      </c>
      <c r="O272" s="2"/>
      <c r="P272" s="3"/>
    </row>
    <row r="273" ht="13.5" customHeight="1">
      <c r="A273" s="220" t="s">
        <v>339</v>
      </c>
      <c r="B273" s="222" t="s">
        <v>330</v>
      </c>
      <c r="C273" s="212" t="s">
        <v>328</v>
      </c>
      <c r="D273" s="206"/>
      <c r="E273" s="239">
        <f>'Materiais - Equipamentos - Unif'!$P$23</f>
        <v>72</v>
      </c>
      <c r="F273" s="3"/>
      <c r="G273" s="239">
        <f>'Materiais - Equipamentos - Unif'!$P$106</f>
        <v>52</v>
      </c>
      <c r="H273" s="3"/>
      <c r="I273" s="244">
        <f>'Materiais - Equipamentos - Unif'!$P$190</f>
        <v>22</v>
      </c>
      <c r="J273" s="3"/>
      <c r="K273" s="239">
        <f t="shared" si="25"/>
        <v>146</v>
      </c>
      <c r="L273" s="2"/>
      <c r="M273" s="3"/>
      <c r="N273" s="318">
        <f t="shared" si="26"/>
        <v>0</v>
      </c>
      <c r="O273" s="2"/>
      <c r="P273" s="3"/>
    </row>
    <row r="274" ht="14.25" customHeight="1">
      <c r="A274" s="216" t="s">
        <v>341</v>
      </c>
      <c r="B274" s="217" t="s">
        <v>342</v>
      </c>
      <c r="C274" s="205" t="s">
        <v>328</v>
      </c>
      <c r="D274" s="206"/>
      <c r="E274" s="298">
        <f>'Materiais - Equipamentos - Unif'!$P$24</f>
        <v>9</v>
      </c>
      <c r="F274" s="3"/>
      <c r="G274" s="300">
        <f>'Materiais - Equipamentos - Unif'!$P$107</f>
        <v>1.5</v>
      </c>
      <c r="H274" s="3"/>
      <c r="I274" s="298">
        <f>'Materiais - Equipamentos - Unif'!$P$191</f>
        <v>5</v>
      </c>
      <c r="J274" s="3"/>
      <c r="K274" s="316">
        <f t="shared" si="25"/>
        <v>15.5</v>
      </c>
      <c r="L274" s="2"/>
      <c r="M274" s="3"/>
      <c r="N274" s="317">
        <f t="shared" si="26"/>
        <v>0</v>
      </c>
      <c r="O274" s="2"/>
      <c r="P274" s="3"/>
    </row>
    <row r="275" ht="13.5" customHeight="1">
      <c r="A275" s="220" t="s">
        <v>343</v>
      </c>
      <c r="B275" s="221" t="s">
        <v>228</v>
      </c>
      <c r="C275" s="212" t="s">
        <v>328</v>
      </c>
      <c r="D275" s="206"/>
      <c r="E275" s="239">
        <f>'Materiais - Equipamentos - Unif'!$P$25</f>
        <v>72</v>
      </c>
      <c r="F275" s="3"/>
      <c r="G275" s="239">
        <f>'Materiais - Equipamentos - Unif'!$P$108</f>
        <v>45</v>
      </c>
      <c r="H275" s="3"/>
      <c r="I275" s="239">
        <f>'Materiais - Equipamentos - Unif'!$P$192</f>
        <v>20</v>
      </c>
      <c r="J275" s="3"/>
      <c r="K275" s="239">
        <f t="shared" si="25"/>
        <v>137</v>
      </c>
      <c r="L275" s="2"/>
      <c r="M275" s="3"/>
      <c r="N275" s="318">
        <f t="shared" si="26"/>
        <v>0</v>
      </c>
      <c r="O275" s="2"/>
      <c r="P275" s="3"/>
    </row>
    <row r="276" ht="17.25" customHeight="1">
      <c r="A276" s="216" t="s">
        <v>344</v>
      </c>
      <c r="B276" s="217" t="s">
        <v>228</v>
      </c>
      <c r="C276" s="205" t="s">
        <v>328</v>
      </c>
      <c r="D276" s="206"/>
      <c r="E276" s="298">
        <f>'Materiais - Equipamentos - Unif'!$P$26</f>
        <v>72</v>
      </c>
      <c r="F276" s="3"/>
      <c r="G276" s="298">
        <f>'Materiais - Equipamentos - Unif'!$P$109</f>
        <v>42</v>
      </c>
      <c r="H276" s="3"/>
      <c r="I276" s="298">
        <f>'Materiais - Equipamentos - Unif'!$P$193</f>
        <v>25</v>
      </c>
      <c r="J276" s="3"/>
      <c r="K276" s="316">
        <f t="shared" si="25"/>
        <v>139</v>
      </c>
      <c r="L276" s="2"/>
      <c r="M276" s="3"/>
      <c r="N276" s="317">
        <f t="shared" si="26"/>
        <v>0</v>
      </c>
      <c r="O276" s="2"/>
      <c r="P276" s="3"/>
    </row>
    <row r="277" ht="13.5" customHeight="1">
      <c r="A277" s="220" t="s">
        <v>407</v>
      </c>
      <c r="B277" s="221" t="s">
        <v>330</v>
      </c>
      <c r="C277" s="212" t="s">
        <v>328</v>
      </c>
      <c r="D277" s="206"/>
      <c r="E277" s="239">
        <f>'Materiais - Equipamentos - Unif'!$P$27</f>
        <v>5</v>
      </c>
      <c r="F277" s="3"/>
      <c r="G277" s="244">
        <f>'Materiais - Equipamentos - Unif'!$P$110</f>
        <v>3</v>
      </c>
      <c r="H277" s="3"/>
      <c r="I277" s="239">
        <f>'Materiais - Equipamentos - Unif'!$P$194</f>
        <v>4</v>
      </c>
      <c r="J277" s="3"/>
      <c r="K277" s="239">
        <f t="shared" si="25"/>
        <v>12</v>
      </c>
      <c r="L277" s="2"/>
      <c r="M277" s="3"/>
      <c r="N277" s="319">
        <f t="shared" si="26"/>
        <v>0</v>
      </c>
      <c r="O277" s="2"/>
      <c r="P277" s="3"/>
    </row>
    <row r="278" ht="13.5" customHeight="1">
      <c r="A278" s="216" t="s">
        <v>408</v>
      </c>
      <c r="B278" s="217" t="s">
        <v>330</v>
      </c>
      <c r="C278" s="205" t="s">
        <v>328</v>
      </c>
      <c r="D278" s="206"/>
      <c r="E278" s="298">
        <f>'Materiais - Equipamentos - Unif'!$P$28</f>
        <v>50</v>
      </c>
      <c r="F278" s="3"/>
      <c r="G278" s="316">
        <f>'Materiais - Equipamentos - Unif'!$P$111</f>
        <v>28</v>
      </c>
      <c r="H278" s="3"/>
      <c r="I278" s="298">
        <f>'Materiais - Equipamentos - Unif'!$P$195</f>
        <v>16</v>
      </c>
      <c r="J278" s="3"/>
      <c r="K278" s="316">
        <f t="shared" si="25"/>
        <v>94</v>
      </c>
      <c r="L278" s="2"/>
      <c r="M278" s="3"/>
      <c r="N278" s="320">
        <f t="shared" si="26"/>
        <v>0</v>
      </c>
      <c r="O278" s="2"/>
      <c r="P278" s="3"/>
    </row>
    <row r="279" ht="15.0" customHeight="1">
      <c r="A279" s="220" t="s">
        <v>409</v>
      </c>
      <c r="B279" s="221" t="s">
        <v>348</v>
      </c>
      <c r="C279" s="212" t="s">
        <v>328</v>
      </c>
      <c r="D279" s="206"/>
      <c r="E279" s="239">
        <f>'Materiais - Equipamentos - Unif'!$P$29</f>
        <v>2</v>
      </c>
      <c r="F279" s="3"/>
      <c r="G279" s="244">
        <f>'Materiais - Equipamentos - Unif'!$P$112</f>
        <v>1</v>
      </c>
      <c r="H279" s="3"/>
      <c r="I279" s="239">
        <v>0.0</v>
      </c>
      <c r="J279" s="3"/>
      <c r="K279" s="239">
        <f t="shared" si="25"/>
        <v>3</v>
      </c>
      <c r="L279" s="2"/>
      <c r="M279" s="3"/>
      <c r="N279" s="319">
        <f t="shared" si="26"/>
        <v>0</v>
      </c>
      <c r="O279" s="2"/>
      <c r="P279" s="3"/>
    </row>
    <row r="280" ht="13.5" customHeight="1">
      <c r="A280" s="216" t="s">
        <v>410</v>
      </c>
      <c r="B280" s="225" t="s">
        <v>350</v>
      </c>
      <c r="C280" s="205" t="s">
        <v>328</v>
      </c>
      <c r="D280" s="206"/>
      <c r="E280" s="298">
        <f>'Materiais - Equipamentos - Unif'!$P$30</f>
        <v>11</v>
      </c>
      <c r="F280" s="3"/>
      <c r="G280" s="321">
        <f>'Materiais - Equipamentos - Unif'!$P$113</f>
        <v>4</v>
      </c>
      <c r="H280" s="3"/>
      <c r="I280" s="298">
        <f>'Materiais - Equipamentos - Unif'!$P$196</f>
        <v>4</v>
      </c>
      <c r="J280" s="3"/>
      <c r="K280" s="316">
        <f t="shared" si="25"/>
        <v>19</v>
      </c>
      <c r="L280" s="2"/>
      <c r="M280" s="3"/>
      <c r="N280" s="320">
        <f t="shared" si="26"/>
        <v>0</v>
      </c>
      <c r="O280" s="2"/>
      <c r="P280" s="3"/>
    </row>
    <row r="281" ht="15.75" customHeight="1">
      <c r="A281" s="220" t="s">
        <v>351</v>
      </c>
      <c r="B281" s="222" t="s">
        <v>228</v>
      </c>
      <c r="C281" s="212" t="s">
        <v>328</v>
      </c>
      <c r="D281" s="206"/>
      <c r="E281" s="239">
        <f>'Materiais - Equipamentos - Unif'!$P$31</f>
        <v>58</v>
      </c>
      <c r="F281" s="3"/>
      <c r="G281" s="239">
        <f>'Materiais - Equipamentos - Unif'!$P$114</f>
        <v>20</v>
      </c>
      <c r="H281" s="3"/>
      <c r="I281" s="239">
        <f>'Materiais - Equipamentos - Unif'!$P$197</f>
        <v>16</v>
      </c>
      <c r="J281" s="3"/>
      <c r="K281" s="239">
        <f t="shared" si="25"/>
        <v>94</v>
      </c>
      <c r="L281" s="2"/>
      <c r="M281" s="3"/>
      <c r="N281" s="319">
        <f t="shared" si="26"/>
        <v>0</v>
      </c>
      <c r="O281" s="2"/>
      <c r="P281" s="3"/>
    </row>
    <row r="282" ht="13.5" customHeight="1">
      <c r="A282" s="285" t="s">
        <v>411</v>
      </c>
      <c r="B282" s="205" t="s">
        <v>327</v>
      </c>
      <c r="C282" s="205" t="s">
        <v>328</v>
      </c>
      <c r="D282" s="206"/>
      <c r="E282" s="298">
        <f>'Materiais - Equipamentos - Unif'!$P$32</f>
        <v>24</v>
      </c>
      <c r="F282" s="3"/>
      <c r="G282" s="316">
        <f>'Materiais - Equipamentos - Unif'!$P$115</f>
        <v>23</v>
      </c>
      <c r="H282" s="3"/>
      <c r="I282" s="298">
        <f>'Materiais - Equipamentos - Unif'!$P$198</f>
        <v>4</v>
      </c>
      <c r="J282" s="3"/>
      <c r="K282" s="316">
        <f t="shared" si="25"/>
        <v>51</v>
      </c>
      <c r="L282" s="2"/>
      <c r="M282" s="3"/>
      <c r="N282" s="320">
        <f t="shared" si="26"/>
        <v>0</v>
      </c>
      <c r="O282" s="2"/>
      <c r="P282" s="3"/>
    </row>
    <row r="283" ht="15.75" customHeight="1">
      <c r="A283" s="220" t="s">
        <v>353</v>
      </c>
      <c r="B283" s="221" t="s">
        <v>354</v>
      </c>
      <c r="C283" s="212" t="s">
        <v>328</v>
      </c>
      <c r="D283" s="206"/>
      <c r="E283" s="239">
        <f>'Materiais - Equipamentos - Unif'!$P$33</f>
        <v>35</v>
      </c>
      <c r="F283" s="3"/>
      <c r="G283" s="239">
        <f>'Materiais - Equipamentos - Unif'!$P$116</f>
        <v>8</v>
      </c>
      <c r="H283" s="3"/>
      <c r="I283" s="239">
        <f>'Materiais - Equipamentos - Unif'!$P$199</f>
        <v>7</v>
      </c>
      <c r="J283" s="3"/>
      <c r="K283" s="239">
        <f t="shared" si="25"/>
        <v>50</v>
      </c>
      <c r="L283" s="2"/>
      <c r="M283" s="3"/>
      <c r="N283" s="319">
        <f t="shared" si="26"/>
        <v>0</v>
      </c>
      <c r="O283" s="2"/>
      <c r="P283" s="3"/>
    </row>
    <row r="284" ht="13.5" customHeight="1">
      <c r="A284" s="216" t="s">
        <v>355</v>
      </c>
      <c r="B284" s="217" t="s">
        <v>356</v>
      </c>
      <c r="C284" s="205" t="s">
        <v>328</v>
      </c>
      <c r="D284" s="206"/>
      <c r="E284" s="298">
        <f>'Materiais - Equipamentos - Unif'!$P$34</f>
        <v>23</v>
      </c>
      <c r="F284" s="3"/>
      <c r="G284" s="316">
        <f>'Materiais - Equipamentos - Unif'!$P$117</f>
        <v>8</v>
      </c>
      <c r="H284" s="3"/>
      <c r="I284" s="300">
        <f>'Materiais - Equipamentos - Unif'!$P$200</f>
        <v>9</v>
      </c>
      <c r="J284" s="3"/>
      <c r="K284" s="316">
        <f t="shared" si="25"/>
        <v>40</v>
      </c>
      <c r="L284" s="2"/>
      <c r="M284" s="3"/>
      <c r="N284" s="320">
        <f t="shared" si="26"/>
        <v>0</v>
      </c>
      <c r="O284" s="2"/>
      <c r="P284" s="3"/>
    </row>
    <row r="285" ht="15.75" customHeight="1">
      <c r="A285" s="220" t="s">
        <v>357</v>
      </c>
      <c r="B285" s="221" t="s">
        <v>228</v>
      </c>
      <c r="C285" s="212" t="s">
        <v>328</v>
      </c>
      <c r="D285" s="206"/>
      <c r="E285" s="239">
        <f>'Materiais - Equipamentos - Unif'!$P$35</f>
        <v>50</v>
      </c>
      <c r="F285" s="3"/>
      <c r="G285" s="239">
        <f>'Materiais - Equipamentos - Unif'!$P$118</f>
        <v>30</v>
      </c>
      <c r="H285" s="3"/>
      <c r="I285" s="239">
        <f>'Materiais - Equipamentos - Unif'!$P$201</f>
        <v>19</v>
      </c>
      <c r="J285" s="3"/>
      <c r="K285" s="239">
        <f t="shared" si="25"/>
        <v>99</v>
      </c>
      <c r="L285" s="2"/>
      <c r="M285" s="3"/>
      <c r="N285" s="319">
        <f t="shared" si="26"/>
        <v>0</v>
      </c>
      <c r="O285" s="2"/>
      <c r="P285" s="3"/>
    </row>
    <row r="286" ht="13.5" customHeight="1">
      <c r="A286" s="216" t="s">
        <v>412</v>
      </c>
      <c r="B286" s="225" t="s">
        <v>359</v>
      </c>
      <c r="C286" s="205" t="s">
        <v>328</v>
      </c>
      <c r="D286" s="206"/>
      <c r="E286" s="298">
        <f>'Materiais - Equipamentos - Unif'!$P$36</f>
        <v>32</v>
      </c>
      <c r="F286" s="3"/>
      <c r="G286" s="316">
        <f>'Materiais - Equipamentos - Unif'!$P$119</f>
        <v>34</v>
      </c>
      <c r="H286" s="3"/>
      <c r="I286" s="298">
        <f>'Materiais - Equipamentos - Unif'!$P$202</f>
        <v>8</v>
      </c>
      <c r="J286" s="3"/>
      <c r="K286" s="316">
        <f t="shared" si="25"/>
        <v>74</v>
      </c>
      <c r="L286" s="2"/>
      <c r="M286" s="3"/>
      <c r="N286" s="320">
        <f t="shared" si="26"/>
        <v>0</v>
      </c>
      <c r="O286" s="2"/>
      <c r="P286" s="3"/>
    </row>
    <row r="287" ht="13.5" customHeight="1">
      <c r="A287" s="226" t="s">
        <v>360</v>
      </c>
      <c r="B287" s="227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3"/>
      <c r="N287" s="322">
        <f>SUM(N266:N286)</f>
        <v>0</v>
      </c>
      <c r="O287" s="2"/>
      <c r="P287" s="3"/>
    </row>
    <row r="288" ht="13.5" customHeight="1">
      <c r="A288" s="323" t="s">
        <v>434</v>
      </c>
      <c r="B288" s="20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3"/>
      <c r="N288" s="324">
        <f>N287/37</f>
        <v>0</v>
      </c>
      <c r="O288" s="2"/>
      <c r="P288" s="3"/>
    </row>
    <row r="289" ht="12.75" customHeight="1"/>
    <row r="290" ht="12.75" customHeight="1"/>
    <row r="291" ht="13.5" customHeight="1">
      <c r="A291" s="193" t="s">
        <v>361</v>
      </c>
      <c r="B291" s="194" t="s">
        <v>431</v>
      </c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3"/>
    </row>
    <row r="292" ht="30.0" customHeight="1">
      <c r="A292" s="195" t="s">
        <v>224</v>
      </c>
      <c r="B292" s="196" t="s">
        <v>225</v>
      </c>
      <c r="C292" s="196" t="s">
        <v>320</v>
      </c>
      <c r="D292" s="196" t="s">
        <v>321</v>
      </c>
      <c r="E292" s="197" t="s">
        <v>322</v>
      </c>
      <c r="F292" s="2"/>
      <c r="G292" s="2"/>
      <c r="H292" s="2"/>
      <c r="I292" s="2"/>
      <c r="J292" s="3"/>
      <c r="K292" s="308" t="s">
        <v>323</v>
      </c>
      <c r="L292" s="309"/>
      <c r="M292" s="310"/>
      <c r="N292" s="308" t="s">
        <v>435</v>
      </c>
      <c r="O292" s="309"/>
      <c r="P292" s="310"/>
    </row>
    <row r="293" ht="13.5" customHeight="1">
      <c r="A293" s="199"/>
      <c r="B293" s="199"/>
      <c r="C293" s="199"/>
      <c r="D293" s="199"/>
      <c r="E293" s="200" t="s">
        <v>433</v>
      </c>
      <c r="F293" s="2"/>
      <c r="G293" s="2"/>
      <c r="H293" s="2"/>
      <c r="I293" s="2"/>
      <c r="J293" s="3"/>
      <c r="K293" s="311"/>
      <c r="M293" s="312"/>
      <c r="N293" s="311"/>
      <c r="P293" s="312"/>
    </row>
    <row r="294" ht="20.25" customHeight="1">
      <c r="A294" s="201"/>
      <c r="B294" s="201"/>
      <c r="C294" s="201"/>
      <c r="D294" s="201"/>
      <c r="E294" s="203">
        <v>1.0</v>
      </c>
      <c r="F294" s="3"/>
      <c r="G294" s="203">
        <v>2.0</v>
      </c>
      <c r="H294" s="3"/>
      <c r="I294" s="203">
        <v>3.0</v>
      </c>
      <c r="J294" s="3"/>
      <c r="K294" s="313"/>
      <c r="L294" s="314"/>
      <c r="M294" s="315"/>
      <c r="N294" s="313"/>
      <c r="O294" s="314"/>
      <c r="P294" s="315"/>
    </row>
    <row r="295" ht="18.75" customHeight="1">
      <c r="A295" s="325" t="s">
        <v>362</v>
      </c>
      <c r="B295" s="233" t="s">
        <v>363</v>
      </c>
      <c r="C295" s="233" t="s">
        <v>328</v>
      </c>
      <c r="D295" s="206"/>
      <c r="E295" s="235">
        <f>'Materiais - Equipamentos - Unif'!$P$44</f>
        <v>38</v>
      </c>
      <c r="F295" s="3"/>
      <c r="G295" s="235">
        <f>'Materiais - Equipamentos - Unif'!$P$127</f>
        <v>20</v>
      </c>
      <c r="H295" s="3"/>
      <c r="I295" s="235">
        <f>'Materiais - Equipamentos - Unif'!$P$210</f>
        <v>13</v>
      </c>
      <c r="J295" s="3"/>
      <c r="K295" s="326">
        <f t="shared" ref="K295:K305" si="27">E295+G295+I295</f>
        <v>71</v>
      </c>
      <c r="L295" s="2"/>
      <c r="M295" s="3"/>
      <c r="N295" s="327">
        <f t="shared" ref="N295:N305" si="28">D295*K295</f>
        <v>0</v>
      </c>
      <c r="O295" s="2"/>
      <c r="P295" s="3"/>
      <c r="S295" s="173"/>
    </row>
    <row r="296" ht="13.5" customHeight="1">
      <c r="A296" s="220" t="s">
        <v>413</v>
      </c>
      <c r="B296" s="221" t="s">
        <v>363</v>
      </c>
      <c r="C296" s="212" t="s">
        <v>328</v>
      </c>
      <c r="D296" s="206"/>
      <c r="E296" s="239">
        <f>'Materiais - Equipamentos - Unif'!$P$45</f>
        <v>468</v>
      </c>
      <c r="F296" s="3"/>
      <c r="G296" s="239">
        <f>'Materiais - Equipamentos - Unif'!$P$128</f>
        <v>288</v>
      </c>
      <c r="H296" s="3"/>
      <c r="I296" s="239">
        <f>'Materiais - Equipamentos - Unif'!$P$211</f>
        <v>156</v>
      </c>
      <c r="J296" s="3"/>
      <c r="K296" s="239">
        <f t="shared" si="27"/>
        <v>912</v>
      </c>
      <c r="L296" s="2"/>
      <c r="M296" s="3"/>
      <c r="N296" s="318">
        <f t="shared" si="28"/>
        <v>0</v>
      </c>
      <c r="O296" s="2"/>
      <c r="P296" s="3"/>
      <c r="S296" s="173"/>
    </row>
    <row r="297" ht="18.0" customHeight="1">
      <c r="A297" s="325" t="s">
        <v>414</v>
      </c>
      <c r="B297" s="240" t="s">
        <v>366</v>
      </c>
      <c r="C297" s="233" t="s">
        <v>328</v>
      </c>
      <c r="D297" s="206"/>
      <c r="E297" s="235">
        <f>'Materiais - Equipamentos - Unif'!$P$46</f>
        <v>17</v>
      </c>
      <c r="F297" s="3"/>
      <c r="G297" s="235">
        <f>'Materiais - Equipamentos - Unif'!$P$129</f>
        <v>2</v>
      </c>
      <c r="H297" s="3"/>
      <c r="I297" s="246">
        <f>'Materiais - Equipamentos - Unif'!$P$212</f>
        <v>5.5</v>
      </c>
      <c r="J297" s="3"/>
      <c r="K297" s="328">
        <f t="shared" si="27"/>
        <v>24.5</v>
      </c>
      <c r="L297" s="2"/>
      <c r="M297" s="3"/>
      <c r="N297" s="327">
        <f t="shared" si="28"/>
        <v>0</v>
      </c>
      <c r="O297" s="2"/>
      <c r="P297" s="3"/>
      <c r="S297" s="173"/>
    </row>
    <row r="298" ht="12.75" customHeight="1">
      <c r="A298" s="241" t="s">
        <v>367</v>
      </c>
      <c r="B298" s="242" t="s">
        <v>368</v>
      </c>
      <c r="C298" s="212" t="s">
        <v>328</v>
      </c>
      <c r="D298" s="206"/>
      <c r="E298" s="239">
        <f>'Materiais - Equipamentos - Unif'!$P$47</f>
        <v>95</v>
      </c>
      <c r="F298" s="3"/>
      <c r="G298" s="239">
        <f>'Materiais - Equipamentos - Unif'!$P$130</f>
        <v>55</v>
      </c>
      <c r="H298" s="3"/>
      <c r="I298" s="239">
        <f>'Materiais - Equipamentos - Unif'!$P$213</f>
        <v>20</v>
      </c>
      <c r="J298" s="3"/>
      <c r="K298" s="239">
        <f t="shared" si="27"/>
        <v>170</v>
      </c>
      <c r="L298" s="2"/>
      <c r="M298" s="3"/>
      <c r="N298" s="318">
        <f t="shared" si="28"/>
        <v>0</v>
      </c>
      <c r="O298" s="2"/>
      <c r="P298" s="3"/>
      <c r="S298" s="173"/>
    </row>
    <row r="299" ht="12.0" customHeight="1">
      <c r="A299" s="274" t="s">
        <v>369</v>
      </c>
      <c r="B299" s="240" t="s">
        <v>370</v>
      </c>
      <c r="C299" s="233" t="s">
        <v>328</v>
      </c>
      <c r="D299" s="206"/>
      <c r="E299" s="235">
        <f>'Materiais - Equipamentos - Unif'!$P$48</f>
        <v>6</v>
      </c>
      <c r="F299" s="3"/>
      <c r="G299" s="235">
        <f>'Materiais - Equipamentos - Unif'!$P$131</f>
        <v>5</v>
      </c>
      <c r="H299" s="3"/>
      <c r="I299" s="235">
        <f>'Materiais - Equipamentos - Unif'!$P$214</f>
        <v>3</v>
      </c>
      <c r="J299" s="3"/>
      <c r="K299" s="326">
        <f t="shared" si="27"/>
        <v>14</v>
      </c>
      <c r="L299" s="2"/>
      <c r="M299" s="3"/>
      <c r="N299" s="327">
        <f t="shared" si="28"/>
        <v>0</v>
      </c>
      <c r="O299" s="2"/>
      <c r="P299" s="3"/>
      <c r="S299" s="173"/>
    </row>
    <row r="300" ht="13.5" customHeight="1">
      <c r="A300" s="220" t="s">
        <v>371</v>
      </c>
      <c r="B300" s="221" t="s">
        <v>337</v>
      </c>
      <c r="C300" s="212" t="s">
        <v>328</v>
      </c>
      <c r="D300" s="206"/>
      <c r="E300" s="244">
        <f>'Materiais - Equipamentos - Unif'!$P$49</f>
        <v>4.2</v>
      </c>
      <c r="F300" s="3"/>
      <c r="G300" s="244">
        <f>'Materiais - Equipamentos - Unif'!$P$132</f>
        <v>6.8</v>
      </c>
      <c r="H300" s="3"/>
      <c r="I300" s="244">
        <f>'Materiais - Equipamentos - Unif'!$P$215</f>
        <v>2.9</v>
      </c>
      <c r="J300" s="3"/>
      <c r="K300" s="244">
        <f t="shared" si="27"/>
        <v>13.9</v>
      </c>
      <c r="L300" s="2"/>
      <c r="M300" s="3"/>
      <c r="N300" s="318">
        <f t="shared" si="28"/>
        <v>0</v>
      </c>
      <c r="O300" s="2"/>
      <c r="P300" s="3"/>
      <c r="S300" s="173"/>
    </row>
    <row r="301" ht="15.0" customHeight="1">
      <c r="A301" s="274" t="s">
        <v>415</v>
      </c>
      <c r="B301" s="240" t="s">
        <v>416</v>
      </c>
      <c r="C301" s="233" t="s">
        <v>328</v>
      </c>
      <c r="D301" s="206"/>
      <c r="E301" s="235">
        <v>0.0</v>
      </c>
      <c r="F301" s="3"/>
      <c r="G301" s="235">
        <f>'Materiais - Equipamentos - Unif'!$P$133</f>
        <v>3</v>
      </c>
      <c r="H301" s="3"/>
      <c r="I301" s="235">
        <v>0.0</v>
      </c>
      <c r="J301" s="3"/>
      <c r="K301" s="326">
        <f t="shared" si="27"/>
        <v>3</v>
      </c>
      <c r="L301" s="2"/>
      <c r="M301" s="3"/>
      <c r="N301" s="327">
        <f t="shared" si="28"/>
        <v>0</v>
      </c>
      <c r="O301" s="2"/>
      <c r="P301" s="3"/>
      <c r="S301" s="173"/>
    </row>
    <row r="302" ht="13.5" customHeight="1">
      <c r="A302" s="220" t="s">
        <v>417</v>
      </c>
      <c r="B302" s="222" t="s">
        <v>342</v>
      </c>
      <c r="C302" s="212" t="s">
        <v>328</v>
      </c>
      <c r="D302" s="206"/>
      <c r="E302" s="244">
        <f>'Materiais - Equipamentos - Unif'!$P$50</f>
        <v>10.3</v>
      </c>
      <c r="F302" s="3"/>
      <c r="G302" s="239">
        <f>'Materiais - Equipamentos - Unif'!$P$134</f>
        <v>11</v>
      </c>
      <c r="H302" s="3"/>
      <c r="I302" s="244">
        <f>'Materiais - Equipamentos - Unif'!$P$216</f>
        <v>2.6</v>
      </c>
      <c r="J302" s="3"/>
      <c r="K302" s="244">
        <f t="shared" si="27"/>
        <v>23.9</v>
      </c>
      <c r="L302" s="2"/>
      <c r="M302" s="3"/>
      <c r="N302" s="318">
        <f t="shared" si="28"/>
        <v>0</v>
      </c>
      <c r="O302" s="2"/>
      <c r="P302" s="3"/>
      <c r="S302" s="173"/>
    </row>
    <row r="303" ht="16.5" customHeight="1">
      <c r="A303" s="274" t="s">
        <v>373</v>
      </c>
      <c r="B303" s="232" t="s">
        <v>342</v>
      </c>
      <c r="C303" s="233" t="s">
        <v>328</v>
      </c>
      <c r="D303" s="206"/>
      <c r="E303" s="246">
        <f>'Materiais - Equipamentos - Unif'!$P$51</f>
        <v>6.8</v>
      </c>
      <c r="F303" s="3"/>
      <c r="G303" s="235">
        <f>'Materiais - Equipamentos - Unif'!$P$135</f>
        <v>6</v>
      </c>
      <c r="H303" s="3"/>
      <c r="I303" s="246">
        <f>'Materiais - Equipamentos - Unif'!$P$217</f>
        <v>2</v>
      </c>
      <c r="J303" s="3"/>
      <c r="K303" s="328">
        <f t="shared" si="27"/>
        <v>14.8</v>
      </c>
      <c r="L303" s="2"/>
      <c r="M303" s="3"/>
      <c r="N303" s="327">
        <f t="shared" si="28"/>
        <v>0</v>
      </c>
      <c r="O303" s="2"/>
      <c r="P303" s="3"/>
      <c r="S303" s="173"/>
    </row>
    <row r="304" ht="13.5" customHeight="1">
      <c r="A304" s="220" t="s">
        <v>418</v>
      </c>
      <c r="B304" s="221" t="s">
        <v>342</v>
      </c>
      <c r="C304" s="212" t="s">
        <v>328</v>
      </c>
      <c r="D304" s="206"/>
      <c r="E304" s="239">
        <v>0.0</v>
      </c>
      <c r="F304" s="3"/>
      <c r="G304" s="244">
        <f>'Materiais - Equipamentos - Unif'!$P$136</f>
        <v>0.3</v>
      </c>
      <c r="H304" s="3"/>
      <c r="I304" s="239">
        <v>0.0</v>
      </c>
      <c r="J304" s="3"/>
      <c r="K304" s="244">
        <f t="shared" si="27"/>
        <v>0.3</v>
      </c>
      <c r="L304" s="2"/>
      <c r="M304" s="3"/>
      <c r="N304" s="318">
        <f t="shared" si="28"/>
        <v>0</v>
      </c>
      <c r="O304" s="2"/>
      <c r="P304" s="3"/>
      <c r="S304" s="173"/>
    </row>
    <row r="305" ht="15.75" customHeight="1">
      <c r="A305" s="274" t="s">
        <v>374</v>
      </c>
      <c r="B305" s="240" t="s">
        <v>342</v>
      </c>
      <c r="C305" s="233" t="s">
        <v>328</v>
      </c>
      <c r="D305" s="206"/>
      <c r="E305" s="246">
        <f>'Materiais - Equipamentos - Unif'!$P$52</f>
        <v>3.7</v>
      </c>
      <c r="F305" s="3"/>
      <c r="G305" s="246">
        <f>'Materiais - Equipamentos - Unif'!$P$137</f>
        <v>1.1</v>
      </c>
      <c r="H305" s="3"/>
      <c r="I305" s="246">
        <f>'Materiais - Equipamentos - Unif'!$P$218</f>
        <v>1.8</v>
      </c>
      <c r="J305" s="3"/>
      <c r="K305" s="328">
        <f t="shared" si="27"/>
        <v>6.6</v>
      </c>
      <c r="L305" s="2"/>
      <c r="M305" s="3"/>
      <c r="N305" s="327">
        <f t="shared" si="28"/>
        <v>0</v>
      </c>
      <c r="O305" s="2"/>
      <c r="P305" s="3"/>
    </row>
    <row r="306" ht="13.5" customHeight="1">
      <c r="A306" s="226" t="s">
        <v>360</v>
      </c>
      <c r="B306" s="227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3"/>
      <c r="N306" s="322">
        <f>SUM(N295:N305)</f>
        <v>0</v>
      </c>
      <c r="O306" s="2"/>
      <c r="P306" s="3"/>
    </row>
    <row r="307" ht="13.5" customHeight="1">
      <c r="A307" s="323" t="s">
        <v>434</v>
      </c>
      <c r="B307" s="203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3"/>
      <c r="N307" s="324">
        <f>N306/37</f>
        <v>0</v>
      </c>
      <c r="O307" s="2"/>
      <c r="P307" s="3"/>
    </row>
    <row r="308" ht="12.75" customHeight="1"/>
    <row r="309" ht="12.75" customHeight="1"/>
    <row r="310" ht="13.5" customHeight="1">
      <c r="A310" s="193" t="s">
        <v>375</v>
      </c>
      <c r="B310" s="194" t="s">
        <v>431</v>
      </c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3"/>
    </row>
    <row r="311" ht="33.0" customHeight="1">
      <c r="A311" s="196" t="s">
        <v>224</v>
      </c>
      <c r="B311" s="196" t="s">
        <v>225</v>
      </c>
      <c r="C311" s="196" t="s">
        <v>376</v>
      </c>
      <c r="D311" s="196" t="s">
        <v>377</v>
      </c>
      <c r="E311" s="197" t="s">
        <v>322</v>
      </c>
      <c r="F311" s="2"/>
      <c r="G311" s="2"/>
      <c r="H311" s="2"/>
      <c r="I311" s="2"/>
      <c r="J311" s="3"/>
      <c r="K311" s="308" t="s">
        <v>323</v>
      </c>
      <c r="L311" s="309"/>
      <c r="M311" s="310"/>
      <c r="N311" s="308" t="s">
        <v>436</v>
      </c>
      <c r="O311" s="309"/>
      <c r="P311" s="310"/>
    </row>
    <row r="312" ht="13.5" customHeight="1">
      <c r="A312" s="199"/>
      <c r="B312" s="199"/>
      <c r="C312" s="199"/>
      <c r="D312" s="199"/>
      <c r="E312" s="200" t="s">
        <v>433</v>
      </c>
      <c r="F312" s="2"/>
      <c r="G312" s="2"/>
      <c r="H312" s="2"/>
      <c r="I312" s="2"/>
      <c r="J312" s="3"/>
      <c r="K312" s="311"/>
      <c r="M312" s="312"/>
      <c r="N312" s="311"/>
      <c r="P312" s="312"/>
    </row>
    <row r="313" ht="15.0" customHeight="1">
      <c r="A313" s="201"/>
      <c r="B313" s="201"/>
      <c r="C313" s="201"/>
      <c r="D313" s="201"/>
      <c r="E313" s="203">
        <v>1.0</v>
      </c>
      <c r="F313" s="3"/>
      <c r="G313" s="203">
        <v>2.0</v>
      </c>
      <c r="H313" s="3"/>
      <c r="I313" s="203">
        <v>3.0</v>
      </c>
      <c r="J313" s="3"/>
      <c r="K313" s="313"/>
      <c r="L313" s="314"/>
      <c r="M313" s="315"/>
      <c r="N313" s="313"/>
      <c r="O313" s="314"/>
      <c r="P313" s="315"/>
    </row>
    <row r="314" ht="12.75" customHeight="1">
      <c r="A314" s="58" t="s">
        <v>378</v>
      </c>
      <c r="B314" s="249" t="s">
        <v>379</v>
      </c>
      <c r="C314" s="249">
        <v>12.0</v>
      </c>
      <c r="D314" s="250"/>
      <c r="E314" s="252">
        <f>'Materiais - Equipamentos - Unif'!$P$60</f>
        <v>19</v>
      </c>
      <c r="F314" s="3"/>
      <c r="G314" s="294">
        <f>'Materiais - Equipamentos - Unif'!$P$145</f>
        <v>13</v>
      </c>
      <c r="H314" s="3"/>
      <c r="I314" s="294">
        <f>'Materiais - Equipamentos - Unif'!$P$226</f>
        <v>6</v>
      </c>
      <c r="J314" s="3"/>
      <c r="K314" s="252">
        <f t="shared" ref="K314:K323" si="29">SUM(E314:J314)</f>
        <v>38</v>
      </c>
      <c r="L314" s="2"/>
      <c r="M314" s="3"/>
      <c r="N314" s="327">
        <f t="shared" ref="N314:N323" si="30">D314*K314</f>
        <v>0</v>
      </c>
      <c r="O314" s="2"/>
      <c r="P314" s="3"/>
    </row>
    <row r="315" ht="13.5" customHeight="1">
      <c r="A315" s="329" t="s">
        <v>380</v>
      </c>
      <c r="B315" s="255" t="s">
        <v>379</v>
      </c>
      <c r="C315" s="255">
        <v>3.0</v>
      </c>
      <c r="D315" s="256"/>
      <c r="E315" s="258">
        <f>'Materiais - Equipamentos - Unif'!$P$61</f>
        <v>76</v>
      </c>
      <c r="F315" s="3"/>
      <c r="G315" s="258">
        <f>'Materiais - Equipamentos - Unif'!$P$146</f>
        <v>52</v>
      </c>
      <c r="H315" s="3"/>
      <c r="I315" s="258">
        <f>'Materiais - Equipamentos - Unif'!$P$227</f>
        <v>24</v>
      </c>
      <c r="J315" s="3"/>
      <c r="K315" s="330">
        <f t="shared" si="29"/>
        <v>152</v>
      </c>
      <c r="L315" s="2"/>
      <c r="M315" s="3"/>
      <c r="N315" s="331">
        <f t="shared" si="30"/>
        <v>0</v>
      </c>
      <c r="O315" s="2"/>
      <c r="P315" s="3"/>
    </row>
    <row r="316" ht="16.5" customHeight="1">
      <c r="A316" s="248" t="s">
        <v>381</v>
      </c>
      <c r="B316" s="259" t="s">
        <v>379</v>
      </c>
      <c r="C316" s="259">
        <v>3.0</v>
      </c>
      <c r="D316" s="256"/>
      <c r="E316" s="261">
        <f>'Materiais - Equipamentos - Unif'!$P$62</f>
        <v>40</v>
      </c>
      <c r="F316" s="3"/>
      <c r="G316" s="297">
        <f>'Materiais - Equipamentos - Unif'!$P$147</f>
        <v>26</v>
      </c>
      <c r="H316" s="3"/>
      <c r="I316" s="297">
        <f>'Materiais - Equipamentos - Unif'!$P$228</f>
        <v>12</v>
      </c>
      <c r="J316" s="3"/>
      <c r="K316" s="252">
        <f t="shared" si="29"/>
        <v>78</v>
      </c>
      <c r="L316" s="2"/>
      <c r="M316" s="3"/>
      <c r="N316" s="327">
        <f t="shared" si="30"/>
        <v>0</v>
      </c>
      <c r="O316" s="2"/>
      <c r="P316" s="3"/>
    </row>
    <row r="317" ht="13.5" customHeight="1">
      <c r="A317" s="329" t="s">
        <v>437</v>
      </c>
      <c r="B317" s="255" t="s">
        <v>379</v>
      </c>
      <c r="C317" s="255">
        <v>8.0</v>
      </c>
      <c r="D317" s="256"/>
      <c r="E317" s="258">
        <f>'Materiais - Equipamentos - Unif'!$P$63</f>
        <v>38</v>
      </c>
      <c r="F317" s="3"/>
      <c r="G317" s="258">
        <f>'Materiais - Equipamentos - Unif'!$P$148</f>
        <v>26</v>
      </c>
      <c r="H317" s="3"/>
      <c r="I317" s="258">
        <f>'Materiais - Equipamentos - Unif'!$P$229</f>
        <v>12</v>
      </c>
      <c r="J317" s="3"/>
      <c r="K317" s="330">
        <f t="shared" si="29"/>
        <v>76</v>
      </c>
      <c r="L317" s="2"/>
      <c r="M317" s="3"/>
      <c r="N317" s="331">
        <f t="shared" si="30"/>
        <v>0</v>
      </c>
      <c r="O317" s="2"/>
      <c r="P317" s="3"/>
    </row>
    <row r="318" ht="13.5" customHeight="1">
      <c r="A318" s="248" t="s">
        <v>383</v>
      </c>
      <c r="B318" s="259" t="s">
        <v>379</v>
      </c>
      <c r="C318" s="259">
        <v>12.0</v>
      </c>
      <c r="D318" s="256"/>
      <c r="E318" s="261">
        <f>'Materiais - Equipamentos - Unif'!$P$64</f>
        <v>8</v>
      </c>
      <c r="F318" s="3"/>
      <c r="G318" s="297">
        <f>'Materiais - Equipamentos - Unif'!$P$149</f>
        <v>4</v>
      </c>
      <c r="H318" s="3"/>
      <c r="I318" s="297">
        <f>'Materiais - Equipamentos - Unif'!$P$230</f>
        <v>5</v>
      </c>
      <c r="J318" s="3"/>
      <c r="K318" s="252">
        <f t="shared" si="29"/>
        <v>17</v>
      </c>
      <c r="L318" s="2"/>
      <c r="M318" s="3"/>
      <c r="N318" s="332">
        <f t="shared" si="30"/>
        <v>0</v>
      </c>
      <c r="O318" s="2"/>
      <c r="P318" s="3"/>
    </row>
    <row r="319" ht="15.0" customHeight="1">
      <c r="A319" s="329" t="s">
        <v>384</v>
      </c>
      <c r="B319" s="255" t="s">
        <v>379</v>
      </c>
      <c r="C319" s="255">
        <v>12.0</v>
      </c>
      <c r="D319" s="256"/>
      <c r="E319" s="265">
        <f>'Materiais - Equipamentos - Unif'!$P$65</f>
        <v>19</v>
      </c>
      <c r="F319" s="3"/>
      <c r="G319" s="265">
        <f>'Materiais - Equipamentos - Unif'!$P$150</f>
        <v>13</v>
      </c>
      <c r="H319" s="3"/>
      <c r="I319" s="265">
        <f>'Materiais - Equipamentos - Unif'!$P$231</f>
        <v>6</v>
      </c>
      <c r="J319" s="3"/>
      <c r="K319" s="330">
        <f t="shared" si="29"/>
        <v>38</v>
      </c>
      <c r="L319" s="2"/>
      <c r="M319" s="3"/>
      <c r="N319" s="333">
        <f t="shared" si="30"/>
        <v>0</v>
      </c>
      <c r="O319" s="2"/>
      <c r="P319" s="3"/>
    </row>
    <row r="320" ht="13.5" customHeight="1">
      <c r="A320" s="248" t="s">
        <v>438</v>
      </c>
      <c r="B320" s="259" t="s">
        <v>379</v>
      </c>
      <c r="C320" s="259">
        <v>8.0</v>
      </c>
      <c r="D320" s="256"/>
      <c r="E320" s="252">
        <f>'Materiais - Equipamentos - Unif'!$P$66</f>
        <v>186</v>
      </c>
      <c r="F320" s="3"/>
      <c r="G320" s="294">
        <f>'Materiais - Equipamentos - Unif'!$P$151</f>
        <v>124</v>
      </c>
      <c r="H320" s="3"/>
      <c r="I320" s="294">
        <f>'Materiais - Equipamentos - Unif'!$P$232</f>
        <v>68</v>
      </c>
      <c r="J320" s="3"/>
      <c r="K320" s="252">
        <f t="shared" si="29"/>
        <v>378</v>
      </c>
      <c r="L320" s="2"/>
      <c r="M320" s="3"/>
      <c r="N320" s="332">
        <f t="shared" si="30"/>
        <v>0</v>
      </c>
      <c r="O320" s="2"/>
      <c r="P320" s="3"/>
    </row>
    <row r="321" ht="13.5" customHeight="1">
      <c r="A321" s="329" t="s">
        <v>439</v>
      </c>
      <c r="B321" s="255" t="s">
        <v>379</v>
      </c>
      <c r="C321" s="255">
        <v>12.0</v>
      </c>
      <c r="D321" s="256"/>
      <c r="E321" s="334">
        <f>'Materiais - Equipamentos - Unif'!$P$67</f>
        <v>9</v>
      </c>
      <c r="F321" s="3"/>
      <c r="G321" s="265">
        <f>'Materiais - Equipamentos - Unif'!$P$152</f>
        <v>5</v>
      </c>
      <c r="H321" s="3"/>
      <c r="I321" s="265">
        <f>'Materiais - Equipamentos - Unif'!$P$233</f>
        <v>5</v>
      </c>
      <c r="J321" s="3"/>
      <c r="K321" s="330">
        <f t="shared" si="29"/>
        <v>19</v>
      </c>
      <c r="L321" s="2"/>
      <c r="M321" s="3"/>
      <c r="N321" s="333">
        <f t="shared" si="30"/>
        <v>0</v>
      </c>
      <c r="O321" s="2"/>
      <c r="P321" s="3"/>
    </row>
    <row r="322" ht="13.5" customHeight="1">
      <c r="A322" s="248" t="s">
        <v>387</v>
      </c>
      <c r="B322" s="259" t="s">
        <v>388</v>
      </c>
      <c r="C322" s="259">
        <v>12.0</v>
      </c>
      <c r="D322" s="256"/>
      <c r="E322" s="261">
        <f>'Materiais - Equipamentos - Unif'!$P$68</f>
        <v>16</v>
      </c>
      <c r="F322" s="3"/>
      <c r="G322" s="297">
        <f>'Materiais - Equipamentos - Unif'!$P$153</f>
        <v>8</v>
      </c>
      <c r="H322" s="3"/>
      <c r="I322" s="297">
        <f>'Materiais - Equipamentos - Unif'!$P$234</f>
        <v>6</v>
      </c>
      <c r="J322" s="3"/>
      <c r="K322" s="252">
        <f t="shared" si="29"/>
        <v>30</v>
      </c>
      <c r="L322" s="2"/>
      <c r="M322" s="3"/>
      <c r="N322" s="332">
        <f t="shared" si="30"/>
        <v>0</v>
      </c>
      <c r="O322" s="2"/>
      <c r="P322" s="3"/>
    </row>
    <row r="323" ht="13.5" customHeight="1">
      <c r="A323" s="329" t="s">
        <v>389</v>
      </c>
      <c r="B323" s="255" t="s">
        <v>379</v>
      </c>
      <c r="C323" s="255">
        <v>12.0</v>
      </c>
      <c r="D323" s="256"/>
      <c r="E323" s="265">
        <f>'Materiais - Equipamentos - Unif'!$P$69</f>
        <v>14</v>
      </c>
      <c r="F323" s="3"/>
      <c r="G323" s="265">
        <f>'Materiais - Equipamentos - Unif'!$P$154</f>
        <v>10</v>
      </c>
      <c r="H323" s="3"/>
      <c r="I323" s="265">
        <f>'Materiais - Equipamentos - Unif'!$P$235</f>
        <v>6</v>
      </c>
      <c r="J323" s="3"/>
      <c r="K323" s="330">
        <f t="shared" si="29"/>
        <v>30</v>
      </c>
      <c r="L323" s="2"/>
      <c r="M323" s="3"/>
      <c r="N323" s="333">
        <f t="shared" si="30"/>
        <v>0</v>
      </c>
      <c r="O323" s="2"/>
      <c r="P323" s="3"/>
    </row>
    <row r="324" ht="13.5" customHeight="1">
      <c r="A324" s="273" t="s">
        <v>390</v>
      </c>
      <c r="B324" s="227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3"/>
      <c r="N324" s="322">
        <f>SUM(N314:N323)</f>
        <v>0</v>
      </c>
      <c r="O324" s="2"/>
      <c r="P324" s="3"/>
    </row>
    <row r="325" ht="13.5" customHeight="1">
      <c r="A325" s="335" t="s">
        <v>440</v>
      </c>
      <c r="B325" s="336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3"/>
      <c r="N325" s="337">
        <f>N324/12</f>
        <v>0</v>
      </c>
      <c r="O325" s="2"/>
      <c r="P325" s="3"/>
    </row>
    <row r="326" ht="13.5" customHeight="1">
      <c r="A326" s="338" t="s">
        <v>441</v>
      </c>
      <c r="B326" s="339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3"/>
      <c r="N326" s="340">
        <f>N325/37</f>
        <v>0</v>
      </c>
      <c r="O326" s="2"/>
      <c r="P326" s="3"/>
    </row>
    <row r="327" ht="12.75" customHeight="1"/>
    <row r="328" ht="12.75" customHeight="1"/>
    <row r="329" ht="13.5" customHeight="1">
      <c r="A329" s="341" t="s">
        <v>442</v>
      </c>
      <c r="B329" s="194" t="s">
        <v>431</v>
      </c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3"/>
    </row>
    <row r="330" ht="29.25" customHeight="1">
      <c r="A330" s="196" t="s">
        <v>224</v>
      </c>
      <c r="B330" s="196" t="s">
        <v>225</v>
      </c>
      <c r="C330" s="196" t="s">
        <v>392</v>
      </c>
      <c r="D330" s="196" t="s">
        <v>393</v>
      </c>
      <c r="E330" s="197" t="s">
        <v>322</v>
      </c>
      <c r="F330" s="2"/>
      <c r="G330" s="2"/>
      <c r="H330" s="2"/>
      <c r="I330" s="2"/>
      <c r="J330" s="3"/>
      <c r="K330" s="308" t="s">
        <v>323</v>
      </c>
      <c r="L330" s="309"/>
      <c r="M330" s="310"/>
      <c r="N330" s="308" t="s">
        <v>435</v>
      </c>
      <c r="O330" s="309"/>
      <c r="P330" s="310"/>
    </row>
    <row r="331" ht="13.5" customHeight="1">
      <c r="A331" s="199"/>
      <c r="B331" s="199"/>
      <c r="C331" s="199"/>
      <c r="D331" s="199"/>
      <c r="E331" s="200" t="s">
        <v>433</v>
      </c>
      <c r="F331" s="2"/>
      <c r="G331" s="2"/>
      <c r="H331" s="2"/>
      <c r="I331" s="2"/>
      <c r="J331" s="3"/>
      <c r="K331" s="311"/>
      <c r="M331" s="312"/>
      <c r="N331" s="311"/>
      <c r="P331" s="312"/>
    </row>
    <row r="332" ht="23.25" customHeight="1">
      <c r="A332" s="201"/>
      <c r="B332" s="201"/>
      <c r="C332" s="201"/>
      <c r="D332" s="201"/>
      <c r="E332" s="203">
        <v>1.0</v>
      </c>
      <c r="F332" s="3"/>
      <c r="G332" s="203">
        <v>2.0</v>
      </c>
      <c r="H332" s="3"/>
      <c r="I332" s="203">
        <v>3.0</v>
      </c>
      <c r="J332" s="3"/>
      <c r="K332" s="313"/>
      <c r="L332" s="314"/>
      <c r="M332" s="315"/>
      <c r="N332" s="313"/>
      <c r="O332" s="314"/>
      <c r="P332" s="315"/>
    </row>
    <row r="333" ht="16.5" customHeight="1">
      <c r="A333" s="274" t="s">
        <v>394</v>
      </c>
      <c r="B333" s="275" t="s">
        <v>379</v>
      </c>
      <c r="C333" s="233">
        <v>60.0</v>
      </c>
      <c r="D333" s="276"/>
      <c r="E333" s="261">
        <f>'Materiais - Equipamentos - Unif'!$P$77</f>
        <v>9</v>
      </c>
      <c r="F333" s="3"/>
      <c r="G333" s="261">
        <f>'Materiais - Equipamentos - Unif'!$P$162</f>
        <v>6</v>
      </c>
      <c r="H333" s="3"/>
      <c r="I333" s="261">
        <f>'Materiais - Equipamentos - Unif'!$P$243</f>
        <v>5</v>
      </c>
      <c r="J333" s="3"/>
      <c r="K333" s="261">
        <f t="shared" ref="K333:K337" si="31">SUM(E333:J333)</f>
        <v>20</v>
      </c>
      <c r="L333" s="2"/>
      <c r="M333" s="3"/>
      <c r="N333" s="327">
        <f t="shared" ref="N333:N337" si="32">D333*K333</f>
        <v>0</v>
      </c>
      <c r="O333" s="2"/>
      <c r="P333" s="3"/>
    </row>
    <row r="334" ht="12.75" customHeight="1">
      <c r="A334" s="342" t="s">
        <v>395</v>
      </c>
      <c r="B334" s="343" t="s">
        <v>379</v>
      </c>
      <c r="C334" s="344">
        <v>60.0</v>
      </c>
      <c r="D334" s="278"/>
      <c r="E334" s="258">
        <f>'Materiais - Equipamentos - Unif'!$P$78</f>
        <v>14</v>
      </c>
      <c r="F334" s="3"/>
      <c r="G334" s="258">
        <f>'Materiais - Equipamentos - Unif'!$P$163</f>
        <v>8</v>
      </c>
      <c r="H334" s="3"/>
      <c r="I334" s="258">
        <f>'Materiais - Equipamentos - Unif'!$P$244</f>
        <v>5</v>
      </c>
      <c r="J334" s="3"/>
      <c r="K334" s="330">
        <f t="shared" si="31"/>
        <v>27</v>
      </c>
      <c r="L334" s="2"/>
      <c r="M334" s="3"/>
      <c r="N334" s="331">
        <f t="shared" si="32"/>
        <v>0</v>
      </c>
      <c r="O334" s="2"/>
      <c r="P334" s="3"/>
    </row>
    <row r="335" ht="13.5" customHeight="1">
      <c r="A335" s="274" t="s">
        <v>396</v>
      </c>
      <c r="B335" s="275" t="s">
        <v>379</v>
      </c>
      <c r="C335" s="233">
        <v>60.0</v>
      </c>
      <c r="D335" s="279"/>
      <c r="E335" s="261">
        <f>'Materiais - Equipamentos - Unif'!$P$79</f>
        <v>9</v>
      </c>
      <c r="F335" s="3"/>
      <c r="G335" s="261">
        <f>'Materiais - Equipamentos - Unif'!$P$164</f>
        <v>5</v>
      </c>
      <c r="H335" s="3"/>
      <c r="I335" s="261">
        <f>'Materiais - Equipamentos - Unif'!$P$245</f>
        <v>5</v>
      </c>
      <c r="J335" s="3"/>
      <c r="K335" s="261">
        <f t="shared" si="31"/>
        <v>19</v>
      </c>
      <c r="L335" s="2"/>
      <c r="M335" s="3"/>
      <c r="N335" s="327">
        <f t="shared" si="32"/>
        <v>0</v>
      </c>
      <c r="O335" s="2"/>
      <c r="P335" s="3"/>
    </row>
    <row r="336" ht="13.5" customHeight="1">
      <c r="A336" s="345" t="s">
        <v>397</v>
      </c>
      <c r="B336" s="346" t="s">
        <v>379</v>
      </c>
      <c r="C336" s="344">
        <v>60.0</v>
      </c>
      <c r="D336" s="279"/>
      <c r="E336" s="265">
        <f>'Materiais - Equipamentos - Unif'!$P$80</f>
        <v>9</v>
      </c>
      <c r="F336" s="3"/>
      <c r="G336" s="265">
        <f>'Materiais - Equipamentos - Unif'!$P$165</f>
        <v>5</v>
      </c>
      <c r="H336" s="3"/>
      <c r="I336" s="265">
        <f>'Materiais - Equipamentos - Unif'!$P$246</f>
        <v>5</v>
      </c>
      <c r="J336" s="3"/>
      <c r="K336" s="347">
        <f t="shared" si="31"/>
        <v>19</v>
      </c>
      <c r="L336" s="2"/>
      <c r="M336" s="3"/>
      <c r="N336" s="331">
        <f t="shared" si="32"/>
        <v>0</v>
      </c>
      <c r="O336" s="2"/>
      <c r="P336" s="3"/>
    </row>
    <row r="337" ht="15.75" customHeight="1">
      <c r="A337" s="274" t="s">
        <v>398</v>
      </c>
      <c r="B337" s="275" t="s">
        <v>379</v>
      </c>
      <c r="C337" s="233">
        <v>60.0</v>
      </c>
      <c r="D337" s="279"/>
      <c r="E337" s="261">
        <f>'Materiais - Equipamentos - Unif'!$P$81</f>
        <v>8</v>
      </c>
      <c r="F337" s="3"/>
      <c r="G337" s="261">
        <f>'Materiais - Equipamentos - Unif'!$P$166</f>
        <v>4</v>
      </c>
      <c r="H337" s="3"/>
      <c r="I337" s="261">
        <f>'Materiais - Equipamentos - Unif'!$P$247</f>
        <v>5</v>
      </c>
      <c r="J337" s="3"/>
      <c r="K337" s="261">
        <f t="shared" si="31"/>
        <v>17</v>
      </c>
      <c r="L337" s="2"/>
      <c r="M337" s="3"/>
      <c r="N337" s="327">
        <f t="shared" si="32"/>
        <v>0</v>
      </c>
      <c r="O337" s="2"/>
      <c r="P337" s="3"/>
    </row>
    <row r="338" ht="13.5" customHeight="1">
      <c r="A338" s="273" t="s">
        <v>399</v>
      </c>
      <c r="B338" s="227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3"/>
      <c r="N338" s="322">
        <f>SUM(N333:N337)</f>
        <v>0</v>
      </c>
      <c r="O338" s="2"/>
      <c r="P338" s="3"/>
    </row>
    <row r="339" ht="13.5" customHeight="1">
      <c r="A339" s="335" t="s">
        <v>443</v>
      </c>
      <c r="B339" s="336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3"/>
      <c r="N339" s="337">
        <f>N338*(1-0.2)/(12*5)</f>
        <v>0</v>
      </c>
      <c r="O339" s="2"/>
      <c r="P339" s="3"/>
    </row>
    <row r="340" ht="13.5" customHeight="1">
      <c r="A340" s="338" t="s">
        <v>444</v>
      </c>
      <c r="B340" s="339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3"/>
      <c r="N340" s="340">
        <f>N339/37</f>
        <v>0</v>
      </c>
      <c r="O340" s="2"/>
      <c r="P340" s="3"/>
    </row>
    <row r="341" ht="13.5" customHeight="1">
      <c r="A341" s="348" t="s">
        <v>445</v>
      </c>
      <c r="B341" s="349"/>
      <c r="C341" s="349"/>
      <c r="D341" s="349"/>
      <c r="E341" s="349"/>
      <c r="F341" s="349"/>
      <c r="G341" s="349"/>
      <c r="H341" s="349"/>
      <c r="I341" s="349"/>
      <c r="J341" s="349"/>
      <c r="K341" s="349"/>
      <c r="L341" s="349"/>
      <c r="M341" s="349"/>
      <c r="N341" s="349"/>
      <c r="O341" s="349"/>
      <c r="P341" s="350"/>
    </row>
    <row r="342" ht="13.5" customHeight="1">
      <c r="A342" s="351" t="s">
        <v>446</v>
      </c>
      <c r="B342" s="352"/>
      <c r="C342" s="352"/>
      <c r="D342" s="352"/>
      <c r="E342" s="352"/>
      <c r="F342" s="352"/>
      <c r="G342" s="352"/>
      <c r="H342" s="352"/>
      <c r="I342" s="352"/>
      <c r="J342" s="352"/>
      <c r="K342" s="352"/>
      <c r="L342" s="352"/>
      <c r="M342" s="352"/>
      <c r="N342" s="352"/>
      <c r="O342" s="352"/>
      <c r="P342" s="353"/>
    </row>
    <row r="343" ht="12.75" customHeight="1"/>
    <row r="344" ht="12.75" customHeight="1"/>
    <row r="345" ht="12.75" customHeight="1"/>
    <row r="346" ht="24.75" customHeight="1">
      <c r="A346" s="354" t="s">
        <v>447</v>
      </c>
      <c r="B346" s="355" t="s">
        <v>448</v>
      </c>
      <c r="C346" s="356" t="s">
        <v>449</v>
      </c>
      <c r="D346" s="3"/>
      <c r="E346" s="357" t="s">
        <v>450</v>
      </c>
      <c r="F346" s="2"/>
      <c r="G346" s="3"/>
    </row>
    <row r="347" ht="13.5" customHeight="1">
      <c r="A347" s="358" t="s">
        <v>451</v>
      </c>
      <c r="B347" s="359">
        <f>N287*12</f>
        <v>0</v>
      </c>
      <c r="C347" s="360">
        <f>N287</f>
        <v>0</v>
      </c>
      <c r="D347" s="3"/>
      <c r="E347" s="360">
        <f>N288</f>
        <v>0</v>
      </c>
      <c r="F347" s="2"/>
      <c r="G347" s="3"/>
    </row>
    <row r="348" ht="13.5" customHeight="1">
      <c r="A348" s="358" t="s">
        <v>452</v>
      </c>
      <c r="B348" s="359">
        <f>N306*12</f>
        <v>0</v>
      </c>
      <c r="C348" s="360">
        <f>N306</f>
        <v>0</v>
      </c>
      <c r="D348" s="3"/>
      <c r="E348" s="360">
        <f>N307</f>
        <v>0</v>
      </c>
      <c r="F348" s="2"/>
      <c r="G348" s="3"/>
    </row>
    <row r="349" ht="13.5" customHeight="1">
      <c r="A349" s="358" t="s">
        <v>453</v>
      </c>
      <c r="B349" s="359">
        <f>N324</f>
        <v>0</v>
      </c>
      <c r="C349" s="360">
        <f>N325</f>
        <v>0</v>
      </c>
      <c r="D349" s="3"/>
      <c r="E349" s="360">
        <f>N326</f>
        <v>0</v>
      </c>
      <c r="F349" s="2"/>
      <c r="G349" s="3"/>
    </row>
    <row r="350" ht="13.5" customHeight="1">
      <c r="A350" s="361" t="s">
        <v>454</v>
      </c>
      <c r="B350" s="362">
        <f t="shared" ref="B350:C350" si="33">SUM(B347:B349)</f>
        <v>0</v>
      </c>
      <c r="C350" s="363">
        <f t="shared" si="33"/>
        <v>0</v>
      </c>
      <c r="D350" s="3"/>
      <c r="E350" s="363">
        <f>SUM(E347:E349)</f>
        <v>0</v>
      </c>
      <c r="F350" s="2"/>
      <c r="G350" s="3"/>
    </row>
    <row r="351" ht="13.5" customHeight="1">
      <c r="A351" s="364"/>
      <c r="B351" s="2"/>
      <c r="C351" s="2"/>
      <c r="D351" s="2"/>
      <c r="E351" s="2"/>
      <c r="F351" s="2"/>
      <c r="G351" s="3"/>
    </row>
    <row r="352" ht="13.5" customHeight="1">
      <c r="A352" s="365" t="s">
        <v>455</v>
      </c>
      <c r="B352" s="362">
        <f>N339*12</f>
        <v>0</v>
      </c>
      <c r="C352" s="363">
        <f>N339</f>
        <v>0</v>
      </c>
      <c r="D352" s="3"/>
      <c r="E352" s="363">
        <f>N340</f>
        <v>0</v>
      </c>
      <c r="F352" s="2"/>
      <c r="G352" s="3"/>
    </row>
    <row r="353" ht="13.5" customHeight="1">
      <c r="A353" s="366"/>
      <c r="B353" s="2"/>
      <c r="C353" s="2"/>
      <c r="D353" s="2"/>
      <c r="E353" s="2"/>
      <c r="F353" s="2"/>
      <c r="G353" s="3"/>
    </row>
    <row r="354" ht="13.5" customHeight="1">
      <c r="A354" s="273" t="s">
        <v>456</v>
      </c>
      <c r="B354" s="362">
        <f>C354*12</f>
        <v>0</v>
      </c>
      <c r="C354" s="363">
        <f>E354*37</f>
        <v>0</v>
      </c>
      <c r="D354" s="3"/>
      <c r="E354" s="367">
        <v>0.0</v>
      </c>
      <c r="F354" s="2"/>
      <c r="G354" s="3"/>
    </row>
    <row r="355" ht="13.5" customHeight="1">
      <c r="A355" s="366"/>
      <c r="B355" s="2"/>
      <c r="C355" s="2"/>
      <c r="D355" s="2"/>
      <c r="E355" s="2"/>
      <c r="F355" s="2"/>
      <c r="G355" s="3"/>
    </row>
    <row r="356" ht="13.5" customHeight="1">
      <c r="A356" s="338" t="s">
        <v>457</v>
      </c>
      <c r="B356" s="368">
        <f>(B350+B352+B354)</f>
        <v>0</v>
      </c>
      <c r="C356" s="369">
        <f>C350+C352+C354</f>
        <v>0</v>
      </c>
      <c r="D356" s="3"/>
      <c r="E356" s="369">
        <f>E350+E352+E354</f>
        <v>0</v>
      </c>
      <c r="F356" s="2"/>
      <c r="G356" s="3"/>
    </row>
    <row r="357" ht="12.75" customHeight="1"/>
    <row r="358" ht="12.75" customHeight="1"/>
    <row r="359" ht="12.75" customHeight="1"/>
    <row r="360" ht="13.5" customHeight="1">
      <c r="A360" s="370" t="s">
        <v>458</v>
      </c>
      <c r="B360" s="2"/>
      <c r="C360" s="2"/>
      <c r="D360" s="2"/>
      <c r="E360" s="2"/>
      <c r="F360" s="2"/>
      <c r="G360" s="3"/>
    </row>
    <row r="361" ht="13.5" customHeight="1">
      <c r="A361" s="17" t="s">
        <v>224</v>
      </c>
      <c r="B361" s="371" t="s">
        <v>459</v>
      </c>
      <c r="C361" s="3"/>
      <c r="D361" s="372" t="s">
        <v>460</v>
      </c>
      <c r="E361" s="2"/>
      <c r="F361" s="2"/>
      <c r="G361" s="3"/>
    </row>
    <row r="362" ht="13.5" customHeight="1">
      <c r="A362" s="373"/>
      <c r="B362" s="314"/>
      <c r="C362" s="314"/>
      <c r="D362" s="314"/>
      <c r="E362" s="314"/>
      <c r="F362" s="314"/>
      <c r="G362" s="315"/>
    </row>
    <row r="363" ht="48.75" customHeight="1">
      <c r="A363" s="253" t="s">
        <v>461</v>
      </c>
      <c r="B363" s="374" t="s">
        <v>233</v>
      </c>
      <c r="C363" s="3"/>
      <c r="D363" s="374" t="s">
        <v>462</v>
      </c>
      <c r="E363" s="2"/>
      <c r="F363" s="2"/>
      <c r="G363" s="3"/>
    </row>
    <row r="364" ht="48.75" customHeight="1">
      <c r="A364" s="248" t="s">
        <v>463</v>
      </c>
      <c r="B364" s="375" t="s">
        <v>233</v>
      </c>
      <c r="C364" s="3"/>
      <c r="D364" s="375" t="s">
        <v>462</v>
      </c>
      <c r="E364" s="2"/>
      <c r="F364" s="2"/>
      <c r="G364" s="3"/>
    </row>
    <row r="365" ht="24.75" customHeight="1">
      <c r="A365" s="253" t="s">
        <v>464</v>
      </c>
      <c r="B365" s="374" t="s">
        <v>233</v>
      </c>
      <c r="C365" s="3"/>
      <c r="D365" s="374">
        <v>1.0</v>
      </c>
      <c r="E365" s="2"/>
      <c r="F365" s="2"/>
      <c r="G365" s="3"/>
    </row>
    <row r="366" ht="24.75" customHeight="1">
      <c r="A366" s="248" t="s">
        <v>465</v>
      </c>
      <c r="B366" s="376" t="s">
        <v>228</v>
      </c>
      <c r="C366" s="3"/>
      <c r="D366" s="376">
        <v>4.0</v>
      </c>
      <c r="E366" s="2"/>
      <c r="F366" s="2"/>
      <c r="G366" s="3"/>
    </row>
    <row r="367" ht="24.75" customHeight="1">
      <c r="A367" s="253" t="s">
        <v>466</v>
      </c>
      <c r="B367" s="374" t="s">
        <v>228</v>
      </c>
      <c r="C367" s="3"/>
      <c r="D367" s="374">
        <v>4.0</v>
      </c>
      <c r="E367" s="2"/>
      <c r="F367" s="2"/>
      <c r="G367" s="3"/>
    </row>
    <row r="368" ht="24.75" customHeight="1">
      <c r="A368" s="248" t="s">
        <v>467</v>
      </c>
      <c r="B368" s="376" t="s">
        <v>228</v>
      </c>
      <c r="C368" s="3"/>
      <c r="D368" s="376">
        <v>2.0</v>
      </c>
      <c r="E368" s="2"/>
      <c r="F368" s="2"/>
      <c r="G368" s="3"/>
    </row>
    <row r="369" ht="13.5" customHeight="1">
      <c r="A369" s="253" t="s">
        <v>468</v>
      </c>
      <c r="B369" s="374" t="s">
        <v>228</v>
      </c>
      <c r="C369" s="3"/>
      <c r="D369" s="374">
        <v>1.0</v>
      </c>
      <c r="E369" s="2"/>
      <c r="F369" s="2"/>
      <c r="G369" s="3"/>
    </row>
    <row r="370" ht="13.5" customHeight="1">
      <c r="A370" s="248" t="s">
        <v>469</v>
      </c>
      <c r="B370" s="376" t="s">
        <v>233</v>
      </c>
      <c r="C370" s="3"/>
      <c r="D370" s="376">
        <v>5.0</v>
      </c>
      <c r="E370" s="2"/>
      <c r="F370" s="2"/>
      <c r="G370" s="3"/>
    </row>
    <row r="371" ht="24.75" customHeight="1">
      <c r="A371" s="253" t="s">
        <v>470</v>
      </c>
      <c r="B371" s="374" t="s">
        <v>233</v>
      </c>
      <c r="C371" s="3"/>
      <c r="D371" s="374">
        <v>2.0</v>
      </c>
      <c r="E371" s="2"/>
      <c r="F371" s="2"/>
      <c r="G371" s="3"/>
    </row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</sheetData>
  <mergeCells count="1075"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7:K67"/>
    <mergeCell ref="J68:K68"/>
    <mergeCell ref="J69:K69"/>
    <mergeCell ref="J77:K77"/>
    <mergeCell ref="J78:K78"/>
    <mergeCell ref="J79:K79"/>
    <mergeCell ref="J80:K80"/>
    <mergeCell ref="J81:K81"/>
    <mergeCell ref="J60:K60"/>
    <mergeCell ref="J61:K61"/>
    <mergeCell ref="J62:K62"/>
    <mergeCell ref="J63:K63"/>
    <mergeCell ref="J64:K64"/>
    <mergeCell ref="J65:K65"/>
    <mergeCell ref="J66:K66"/>
    <mergeCell ref="A8:C8"/>
    <mergeCell ref="A9:C9"/>
    <mergeCell ref="A10:C10"/>
    <mergeCell ref="A13:A15"/>
    <mergeCell ref="B13:B15"/>
    <mergeCell ref="C13:C15"/>
    <mergeCell ref="D13:D15"/>
    <mergeCell ref="A2:Q2"/>
    <mergeCell ref="A4:Q4"/>
    <mergeCell ref="A6:C6"/>
    <mergeCell ref="D6:Q6"/>
    <mergeCell ref="A7:C7"/>
    <mergeCell ref="D7:Q7"/>
    <mergeCell ref="D8:Q8"/>
    <mergeCell ref="D9:Q9"/>
    <mergeCell ref="D10:Q10"/>
    <mergeCell ref="B12:Q12"/>
    <mergeCell ref="E13:O13"/>
    <mergeCell ref="P13:P15"/>
    <mergeCell ref="Q13:Q15"/>
    <mergeCell ref="E14:O14"/>
    <mergeCell ref="J15:K15"/>
    <mergeCell ref="N15:O15"/>
    <mergeCell ref="J16:K16"/>
    <mergeCell ref="N16:O16"/>
    <mergeCell ref="J17:K17"/>
    <mergeCell ref="N17:O17"/>
    <mergeCell ref="N18:O18"/>
    <mergeCell ref="J18:K18"/>
    <mergeCell ref="J19:K19"/>
    <mergeCell ref="J20:K20"/>
    <mergeCell ref="J21:K21"/>
    <mergeCell ref="J22:K22"/>
    <mergeCell ref="J23:K23"/>
    <mergeCell ref="J24:K24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32:O32"/>
    <mergeCell ref="B41:B43"/>
    <mergeCell ref="C41:C43"/>
    <mergeCell ref="A57:A59"/>
    <mergeCell ref="B57:B59"/>
    <mergeCell ref="C57:C59"/>
    <mergeCell ref="D57:D59"/>
    <mergeCell ref="B40:Q40"/>
    <mergeCell ref="E41:O41"/>
    <mergeCell ref="E42:O42"/>
    <mergeCell ref="J43:K43"/>
    <mergeCell ref="N43:O43"/>
    <mergeCell ref="N33:O33"/>
    <mergeCell ref="N34:O34"/>
    <mergeCell ref="N35:O35"/>
    <mergeCell ref="N36:O36"/>
    <mergeCell ref="B37:O37"/>
    <mergeCell ref="A41:A43"/>
    <mergeCell ref="D41:D43"/>
    <mergeCell ref="P41:P43"/>
    <mergeCell ref="Q41:Q43"/>
    <mergeCell ref="N44:O44"/>
    <mergeCell ref="N45:O45"/>
    <mergeCell ref="N46:O46"/>
    <mergeCell ref="N47:O47"/>
    <mergeCell ref="N48:O48"/>
    <mergeCell ref="E58:O58"/>
    <mergeCell ref="J59:K59"/>
    <mergeCell ref="N59:O59"/>
    <mergeCell ref="N49:O49"/>
    <mergeCell ref="N50:O50"/>
    <mergeCell ref="N51:O51"/>
    <mergeCell ref="N52:O52"/>
    <mergeCell ref="B53:O53"/>
    <mergeCell ref="B56:Q56"/>
    <mergeCell ref="E57:O57"/>
    <mergeCell ref="P57:P59"/>
    <mergeCell ref="Q57:Q59"/>
    <mergeCell ref="N60:O60"/>
    <mergeCell ref="N61:O61"/>
    <mergeCell ref="N62:O62"/>
    <mergeCell ref="N63:O63"/>
    <mergeCell ref="N64:O64"/>
    <mergeCell ref="A74:A76"/>
    <mergeCell ref="B74:B76"/>
    <mergeCell ref="C74:C76"/>
    <mergeCell ref="D74:D76"/>
    <mergeCell ref="E75:O75"/>
    <mergeCell ref="J76:K76"/>
    <mergeCell ref="N65:O65"/>
    <mergeCell ref="N66:O66"/>
    <mergeCell ref="N67:O67"/>
    <mergeCell ref="N68:O68"/>
    <mergeCell ref="B70:O70"/>
    <mergeCell ref="B73:Q73"/>
    <mergeCell ref="E74:O74"/>
    <mergeCell ref="N69:O69"/>
    <mergeCell ref="P74:P76"/>
    <mergeCell ref="Q74:Q76"/>
    <mergeCell ref="N76:O76"/>
    <mergeCell ref="N77:O77"/>
    <mergeCell ref="N78:O78"/>
    <mergeCell ref="N79:O79"/>
    <mergeCell ref="N80:O80"/>
    <mergeCell ref="N81:O81"/>
    <mergeCell ref="B82:O82"/>
    <mergeCell ref="A85:Q85"/>
    <mergeCell ref="A87:Q87"/>
    <mergeCell ref="A89:C89"/>
    <mergeCell ref="A90:C90"/>
    <mergeCell ref="A91:C91"/>
    <mergeCell ref="A92:C92"/>
    <mergeCell ref="A93:C93"/>
    <mergeCell ref="A97:A99"/>
    <mergeCell ref="B97:B99"/>
    <mergeCell ref="C97:C99"/>
    <mergeCell ref="D97:D99"/>
    <mergeCell ref="E102:F102"/>
    <mergeCell ref="E103:F103"/>
    <mergeCell ref="G103:H103"/>
    <mergeCell ref="I103:J103"/>
    <mergeCell ref="K103:L103"/>
    <mergeCell ref="M103:O103"/>
    <mergeCell ref="E104:F104"/>
    <mergeCell ref="G104:H104"/>
    <mergeCell ref="I104:J104"/>
    <mergeCell ref="E105:F105"/>
    <mergeCell ref="G105:H105"/>
    <mergeCell ref="I105:J105"/>
    <mergeCell ref="K105:L105"/>
    <mergeCell ref="K106:L106"/>
    <mergeCell ref="B96:Q96"/>
    <mergeCell ref="E97:O97"/>
    <mergeCell ref="P97:P99"/>
    <mergeCell ref="Q97:Q99"/>
    <mergeCell ref="E98:O98"/>
    <mergeCell ref="E99:F99"/>
    <mergeCell ref="G99:H99"/>
    <mergeCell ref="M99:O99"/>
    <mergeCell ref="I99:J99"/>
    <mergeCell ref="K99:L99"/>
    <mergeCell ref="E100:F100"/>
    <mergeCell ref="G100:H100"/>
    <mergeCell ref="I100:J100"/>
    <mergeCell ref="K100:L100"/>
    <mergeCell ref="M100:O100"/>
    <mergeCell ref="I102:J102"/>
    <mergeCell ref="K102:L102"/>
    <mergeCell ref="E101:F101"/>
    <mergeCell ref="G101:H101"/>
    <mergeCell ref="I101:J101"/>
    <mergeCell ref="K101:L101"/>
    <mergeCell ref="M101:O101"/>
    <mergeCell ref="G102:H102"/>
    <mergeCell ref="M102:O102"/>
    <mergeCell ref="K104:L104"/>
    <mergeCell ref="M104:O104"/>
    <mergeCell ref="M105:O105"/>
    <mergeCell ref="G108:H108"/>
    <mergeCell ref="I108:J108"/>
    <mergeCell ref="K108:L108"/>
    <mergeCell ref="M108:O108"/>
    <mergeCell ref="G114:H114"/>
    <mergeCell ref="I114:J114"/>
    <mergeCell ref="M114:O114"/>
    <mergeCell ref="E114:F114"/>
    <mergeCell ref="E115:F115"/>
    <mergeCell ref="G115:H115"/>
    <mergeCell ref="I115:J115"/>
    <mergeCell ref="K115:L115"/>
    <mergeCell ref="M115:O115"/>
    <mergeCell ref="E116:F116"/>
    <mergeCell ref="E110:F110"/>
    <mergeCell ref="E111:F111"/>
    <mergeCell ref="G111:H111"/>
    <mergeCell ref="I111:J111"/>
    <mergeCell ref="K111:L111"/>
    <mergeCell ref="M111:O111"/>
    <mergeCell ref="E112:F112"/>
    <mergeCell ref="G112:H112"/>
    <mergeCell ref="I112:J112"/>
    <mergeCell ref="E113:F113"/>
    <mergeCell ref="G113:H113"/>
    <mergeCell ref="I113:J113"/>
    <mergeCell ref="K113:L113"/>
    <mergeCell ref="K114:L114"/>
    <mergeCell ref="G106:H106"/>
    <mergeCell ref="I106:J106"/>
    <mergeCell ref="M106:O106"/>
    <mergeCell ref="E106:F106"/>
    <mergeCell ref="E107:F107"/>
    <mergeCell ref="G107:H107"/>
    <mergeCell ref="I107:J107"/>
    <mergeCell ref="K107:L107"/>
    <mergeCell ref="M107:O107"/>
    <mergeCell ref="E108:F108"/>
    <mergeCell ref="I110:J110"/>
    <mergeCell ref="K110:L110"/>
    <mergeCell ref="E109:F109"/>
    <mergeCell ref="G109:H109"/>
    <mergeCell ref="I109:J109"/>
    <mergeCell ref="K109:L109"/>
    <mergeCell ref="M109:O109"/>
    <mergeCell ref="G110:H110"/>
    <mergeCell ref="M110:O110"/>
    <mergeCell ref="K112:L112"/>
    <mergeCell ref="M112:O112"/>
    <mergeCell ref="M113:O113"/>
    <mergeCell ref="G118:H118"/>
    <mergeCell ref="I118:J118"/>
    <mergeCell ref="M118:O118"/>
    <mergeCell ref="E118:F118"/>
    <mergeCell ref="E119:F119"/>
    <mergeCell ref="G119:H119"/>
    <mergeCell ref="I119:J119"/>
    <mergeCell ref="K119:L119"/>
    <mergeCell ref="M119:O119"/>
    <mergeCell ref="G126:H126"/>
    <mergeCell ref="I126:J126"/>
    <mergeCell ref="G127:H127"/>
    <mergeCell ref="I127:J127"/>
    <mergeCell ref="K127:L127"/>
    <mergeCell ref="I128:J128"/>
    <mergeCell ref="K128:L128"/>
    <mergeCell ref="G128:H128"/>
    <mergeCell ref="G129:H129"/>
    <mergeCell ref="I129:J129"/>
    <mergeCell ref="K129:L129"/>
    <mergeCell ref="G130:H130"/>
    <mergeCell ref="I130:J130"/>
    <mergeCell ref="K130:L130"/>
    <mergeCell ref="K116:L116"/>
    <mergeCell ref="M116:O116"/>
    <mergeCell ref="M117:O117"/>
    <mergeCell ref="G116:H116"/>
    <mergeCell ref="I116:J116"/>
    <mergeCell ref="E117:F117"/>
    <mergeCell ref="G117:H117"/>
    <mergeCell ref="I117:J117"/>
    <mergeCell ref="K117:L117"/>
    <mergeCell ref="K118:L118"/>
    <mergeCell ref="P124:P126"/>
    <mergeCell ref="Q124:Q126"/>
    <mergeCell ref="K126:L126"/>
    <mergeCell ref="M126:O126"/>
    <mergeCell ref="M127:O127"/>
    <mergeCell ref="M128:O128"/>
    <mergeCell ref="M129:O129"/>
    <mergeCell ref="M130:O130"/>
    <mergeCell ref="B120:O120"/>
    <mergeCell ref="B123:Q123"/>
    <mergeCell ref="A124:A126"/>
    <mergeCell ref="B124:B126"/>
    <mergeCell ref="C124:C126"/>
    <mergeCell ref="E124:O124"/>
    <mergeCell ref="E125:O125"/>
    <mergeCell ref="D124:D126"/>
    <mergeCell ref="E126:F126"/>
    <mergeCell ref="E127:F127"/>
    <mergeCell ref="E128:F128"/>
    <mergeCell ref="E129:F129"/>
    <mergeCell ref="E130:F130"/>
    <mergeCell ref="E131:F131"/>
    <mergeCell ref="E134:F134"/>
    <mergeCell ref="I134:J134"/>
    <mergeCell ref="K134:L134"/>
    <mergeCell ref="K146:L146"/>
    <mergeCell ref="M146:O146"/>
    <mergeCell ref="G144:H144"/>
    <mergeCell ref="G145:H145"/>
    <mergeCell ref="I145:J145"/>
    <mergeCell ref="K145:L145"/>
    <mergeCell ref="M145:O145"/>
    <mergeCell ref="G146:H146"/>
    <mergeCell ref="I146:J146"/>
    <mergeCell ref="G131:H131"/>
    <mergeCell ref="I131:J131"/>
    <mergeCell ref="K131:L131"/>
    <mergeCell ref="M131:O131"/>
    <mergeCell ref="G132:H132"/>
    <mergeCell ref="I132:J132"/>
    <mergeCell ref="K132:L132"/>
    <mergeCell ref="M132:O132"/>
    <mergeCell ref="E132:F132"/>
    <mergeCell ref="G133:H133"/>
    <mergeCell ref="I133:J133"/>
    <mergeCell ref="K133:L133"/>
    <mergeCell ref="M133:O133"/>
    <mergeCell ref="G134:H134"/>
    <mergeCell ref="M134:O134"/>
    <mergeCell ref="K136:L136"/>
    <mergeCell ref="M136:O136"/>
    <mergeCell ref="M137:O137"/>
    <mergeCell ref="E133:F133"/>
    <mergeCell ref="E135:F135"/>
    <mergeCell ref="G135:H135"/>
    <mergeCell ref="I135:J135"/>
    <mergeCell ref="K135:L135"/>
    <mergeCell ref="M135:O135"/>
    <mergeCell ref="E136:F136"/>
    <mergeCell ref="G136:H136"/>
    <mergeCell ref="I136:J136"/>
    <mergeCell ref="G137:H137"/>
    <mergeCell ref="I137:J137"/>
    <mergeCell ref="K137:L137"/>
    <mergeCell ref="B138:O138"/>
    <mergeCell ref="B141:Q141"/>
    <mergeCell ref="E142:O142"/>
    <mergeCell ref="P142:P144"/>
    <mergeCell ref="Q142:Q144"/>
    <mergeCell ref="E143:O143"/>
    <mergeCell ref="I144:J144"/>
    <mergeCell ref="K144:L144"/>
    <mergeCell ref="M144:O144"/>
    <mergeCell ref="E137:F137"/>
    <mergeCell ref="A142:A144"/>
    <mergeCell ref="B142:B144"/>
    <mergeCell ref="C142:C144"/>
    <mergeCell ref="D142:D144"/>
    <mergeCell ref="E144:F144"/>
    <mergeCell ref="E145:F145"/>
    <mergeCell ref="K148:L148"/>
    <mergeCell ref="M148:O148"/>
    <mergeCell ref="M149:O149"/>
    <mergeCell ref="E146:F146"/>
    <mergeCell ref="E147:F147"/>
    <mergeCell ref="G147:H147"/>
    <mergeCell ref="I147:J147"/>
    <mergeCell ref="K147:L147"/>
    <mergeCell ref="M147:O147"/>
    <mergeCell ref="E148:F148"/>
    <mergeCell ref="G150:H150"/>
    <mergeCell ref="I150:J150"/>
    <mergeCell ref="M150:O150"/>
    <mergeCell ref="G148:H148"/>
    <mergeCell ref="I148:J148"/>
    <mergeCell ref="E149:F149"/>
    <mergeCell ref="G149:H149"/>
    <mergeCell ref="I149:J149"/>
    <mergeCell ref="K149:L149"/>
    <mergeCell ref="K150:L150"/>
    <mergeCell ref="K152:L152"/>
    <mergeCell ref="M152:O152"/>
    <mergeCell ref="M153:O153"/>
    <mergeCell ref="E150:F150"/>
    <mergeCell ref="E151:F151"/>
    <mergeCell ref="G151:H151"/>
    <mergeCell ref="I151:J151"/>
    <mergeCell ref="K151:L151"/>
    <mergeCell ref="M151:O151"/>
    <mergeCell ref="E152:F152"/>
    <mergeCell ref="G152:H152"/>
    <mergeCell ref="I152:J152"/>
    <mergeCell ref="E153:F153"/>
    <mergeCell ref="G153:H153"/>
    <mergeCell ref="I153:J153"/>
    <mergeCell ref="K153:L153"/>
    <mergeCell ref="E154:F154"/>
    <mergeCell ref="K154:L154"/>
    <mergeCell ref="E165:F165"/>
    <mergeCell ref="E166:F166"/>
    <mergeCell ref="G166:H166"/>
    <mergeCell ref="I166:J166"/>
    <mergeCell ref="K166:L166"/>
    <mergeCell ref="B167:O167"/>
    <mergeCell ref="A170:Q170"/>
    <mergeCell ref="A172:Q172"/>
    <mergeCell ref="A174:C174"/>
    <mergeCell ref="A175:C175"/>
    <mergeCell ref="A176:C176"/>
    <mergeCell ref="A177:C177"/>
    <mergeCell ref="A178:C178"/>
    <mergeCell ref="B181:Q181"/>
    <mergeCell ref="D182:D184"/>
    <mergeCell ref="E184:F184"/>
    <mergeCell ref="K184:L184"/>
    <mergeCell ref="M184:O184"/>
    <mergeCell ref="A182:A184"/>
    <mergeCell ref="B182:B184"/>
    <mergeCell ref="C182:C184"/>
    <mergeCell ref="E182:O182"/>
    <mergeCell ref="P182:P184"/>
    <mergeCell ref="Q182:Q184"/>
    <mergeCell ref="E183:O183"/>
    <mergeCell ref="G154:H154"/>
    <mergeCell ref="I154:J154"/>
    <mergeCell ref="M154:O154"/>
    <mergeCell ref="B155:O155"/>
    <mergeCell ref="B158:Q158"/>
    <mergeCell ref="A159:A161"/>
    <mergeCell ref="B159:B161"/>
    <mergeCell ref="Q159:Q161"/>
    <mergeCell ref="M161:O161"/>
    <mergeCell ref="M162:O162"/>
    <mergeCell ref="M163:O163"/>
    <mergeCell ref="M164:O164"/>
    <mergeCell ref="M165:O165"/>
    <mergeCell ref="M166:O166"/>
    <mergeCell ref="E159:O159"/>
    <mergeCell ref="P159:P161"/>
    <mergeCell ref="E160:O160"/>
    <mergeCell ref="E161:F161"/>
    <mergeCell ref="G161:H161"/>
    <mergeCell ref="I161:J161"/>
    <mergeCell ref="K161:L161"/>
    <mergeCell ref="C159:C161"/>
    <mergeCell ref="D159:D161"/>
    <mergeCell ref="E162:F162"/>
    <mergeCell ref="G162:H162"/>
    <mergeCell ref="I162:J162"/>
    <mergeCell ref="K162:L162"/>
    <mergeCell ref="E163:F163"/>
    <mergeCell ref="K163:L163"/>
    <mergeCell ref="G165:H165"/>
    <mergeCell ref="I165:J165"/>
    <mergeCell ref="G163:H163"/>
    <mergeCell ref="I163:J163"/>
    <mergeCell ref="E164:F164"/>
    <mergeCell ref="G164:H164"/>
    <mergeCell ref="I164:J164"/>
    <mergeCell ref="K164:L164"/>
    <mergeCell ref="K165:L165"/>
    <mergeCell ref="G184:H184"/>
    <mergeCell ref="I184:J184"/>
    <mergeCell ref="E185:F185"/>
    <mergeCell ref="G185:H185"/>
    <mergeCell ref="I185:J185"/>
    <mergeCell ref="K185:L185"/>
    <mergeCell ref="M185:O185"/>
    <mergeCell ref="G191:H191"/>
    <mergeCell ref="I191:J191"/>
    <mergeCell ref="M191:O191"/>
    <mergeCell ref="E191:F191"/>
    <mergeCell ref="E192:F192"/>
    <mergeCell ref="G192:H192"/>
    <mergeCell ref="I192:J192"/>
    <mergeCell ref="K192:L192"/>
    <mergeCell ref="M192:O192"/>
    <mergeCell ref="E193:F193"/>
    <mergeCell ref="K193:L193"/>
    <mergeCell ref="M193:O193"/>
    <mergeCell ref="M194:O194"/>
    <mergeCell ref="G193:H193"/>
    <mergeCell ref="I193:J193"/>
    <mergeCell ref="E194:F194"/>
    <mergeCell ref="G194:H194"/>
    <mergeCell ref="I194:J194"/>
    <mergeCell ref="K194:L194"/>
    <mergeCell ref="K195:L195"/>
    <mergeCell ref="G195:H195"/>
    <mergeCell ref="I195:J195"/>
    <mergeCell ref="M195:O195"/>
    <mergeCell ref="E195:F195"/>
    <mergeCell ref="E196:F196"/>
    <mergeCell ref="G196:H196"/>
    <mergeCell ref="I196:J196"/>
    <mergeCell ref="K196:L196"/>
    <mergeCell ref="M196:O196"/>
    <mergeCell ref="E197:F197"/>
    <mergeCell ref="K197:L197"/>
    <mergeCell ref="M197:O197"/>
    <mergeCell ref="M198:O198"/>
    <mergeCell ref="G197:H197"/>
    <mergeCell ref="I197:J197"/>
    <mergeCell ref="E198:F198"/>
    <mergeCell ref="G198:H198"/>
    <mergeCell ref="I198:J198"/>
    <mergeCell ref="K198:L198"/>
    <mergeCell ref="K199:L199"/>
    <mergeCell ref="I187:J187"/>
    <mergeCell ref="K187:L187"/>
    <mergeCell ref="E186:F186"/>
    <mergeCell ref="G186:H186"/>
    <mergeCell ref="I186:J186"/>
    <mergeCell ref="K186:L186"/>
    <mergeCell ref="M186:O186"/>
    <mergeCell ref="G187:H187"/>
    <mergeCell ref="M187:O187"/>
    <mergeCell ref="K189:L189"/>
    <mergeCell ref="M189:O189"/>
    <mergeCell ref="M190:O190"/>
    <mergeCell ref="E187:F187"/>
    <mergeCell ref="E188:F188"/>
    <mergeCell ref="G188:H188"/>
    <mergeCell ref="I188:J188"/>
    <mergeCell ref="K188:L188"/>
    <mergeCell ref="M188:O188"/>
    <mergeCell ref="E189:F189"/>
    <mergeCell ref="G189:H189"/>
    <mergeCell ref="I189:J189"/>
    <mergeCell ref="E190:F190"/>
    <mergeCell ref="G190:H190"/>
    <mergeCell ref="I190:J190"/>
    <mergeCell ref="K190:L190"/>
    <mergeCell ref="K191:L191"/>
    <mergeCell ref="G201:H201"/>
    <mergeCell ref="I201:J201"/>
    <mergeCell ref="E202:F202"/>
    <mergeCell ref="G202:H202"/>
    <mergeCell ref="I202:J202"/>
    <mergeCell ref="K202:L202"/>
    <mergeCell ref="K201:L201"/>
    <mergeCell ref="M201:O201"/>
    <mergeCell ref="M202:O202"/>
    <mergeCell ref="G209:H209"/>
    <mergeCell ref="I209:J209"/>
    <mergeCell ref="G210:H210"/>
    <mergeCell ref="I210:J210"/>
    <mergeCell ref="K210:L210"/>
    <mergeCell ref="I211:J211"/>
    <mergeCell ref="K211:L211"/>
    <mergeCell ref="G211:H211"/>
    <mergeCell ref="G212:H212"/>
    <mergeCell ref="I212:J212"/>
    <mergeCell ref="K212:L212"/>
    <mergeCell ref="G213:H213"/>
    <mergeCell ref="I213:J213"/>
    <mergeCell ref="K213:L213"/>
    <mergeCell ref="G199:H199"/>
    <mergeCell ref="I199:J199"/>
    <mergeCell ref="M199:O199"/>
    <mergeCell ref="E199:F199"/>
    <mergeCell ref="E200:F200"/>
    <mergeCell ref="G200:H200"/>
    <mergeCell ref="I200:J200"/>
    <mergeCell ref="K200:L200"/>
    <mergeCell ref="M200:O200"/>
    <mergeCell ref="E201:F201"/>
    <mergeCell ref="P207:P209"/>
    <mergeCell ref="Q207:Q209"/>
    <mergeCell ref="K209:L209"/>
    <mergeCell ref="M209:O209"/>
    <mergeCell ref="M210:O210"/>
    <mergeCell ref="M211:O211"/>
    <mergeCell ref="M212:O212"/>
    <mergeCell ref="M213:O213"/>
    <mergeCell ref="B203:O203"/>
    <mergeCell ref="B206:Q206"/>
    <mergeCell ref="A207:A209"/>
    <mergeCell ref="B207:B209"/>
    <mergeCell ref="C207:C209"/>
    <mergeCell ref="E207:O207"/>
    <mergeCell ref="E208:O208"/>
    <mergeCell ref="D207:D209"/>
    <mergeCell ref="E209:F209"/>
    <mergeCell ref="E210:F210"/>
    <mergeCell ref="E211:F211"/>
    <mergeCell ref="E212:F212"/>
    <mergeCell ref="E213:F213"/>
    <mergeCell ref="E214:F214"/>
    <mergeCell ref="E217:F217"/>
    <mergeCell ref="I217:J217"/>
    <mergeCell ref="K217:L217"/>
    <mergeCell ref="G214:H214"/>
    <mergeCell ref="I214:J214"/>
    <mergeCell ref="K214:L214"/>
    <mergeCell ref="M214:O214"/>
    <mergeCell ref="G215:H215"/>
    <mergeCell ref="I215:J215"/>
    <mergeCell ref="K215:L215"/>
    <mergeCell ref="M215:O215"/>
    <mergeCell ref="E215:F215"/>
    <mergeCell ref="G216:H216"/>
    <mergeCell ref="I216:J216"/>
    <mergeCell ref="K216:L216"/>
    <mergeCell ref="M216:O216"/>
    <mergeCell ref="G217:H217"/>
    <mergeCell ref="M217:O217"/>
    <mergeCell ref="E216:F216"/>
    <mergeCell ref="G218:H218"/>
    <mergeCell ref="I218:J218"/>
    <mergeCell ref="K218:L218"/>
    <mergeCell ref="M218:O218"/>
    <mergeCell ref="B219:O219"/>
    <mergeCell ref="B222:Q222"/>
    <mergeCell ref="E223:O223"/>
    <mergeCell ref="P223:P225"/>
    <mergeCell ref="Q223:Q225"/>
    <mergeCell ref="E224:O224"/>
    <mergeCell ref="I225:J225"/>
    <mergeCell ref="K225:L225"/>
    <mergeCell ref="M225:O225"/>
    <mergeCell ref="K227:L227"/>
    <mergeCell ref="M227:O227"/>
    <mergeCell ref="M228:O228"/>
    <mergeCell ref="G225:H225"/>
    <mergeCell ref="G226:H226"/>
    <mergeCell ref="I226:J226"/>
    <mergeCell ref="K226:L226"/>
    <mergeCell ref="M226:O226"/>
    <mergeCell ref="G227:H227"/>
    <mergeCell ref="I227:J227"/>
    <mergeCell ref="E218:F218"/>
    <mergeCell ref="A223:A225"/>
    <mergeCell ref="B223:B225"/>
    <mergeCell ref="C223:C225"/>
    <mergeCell ref="D223:D225"/>
    <mergeCell ref="E225:F225"/>
    <mergeCell ref="E226:F226"/>
    <mergeCell ref="I229:J229"/>
    <mergeCell ref="K229:L229"/>
    <mergeCell ref="M229:O229"/>
    <mergeCell ref="E227:F227"/>
    <mergeCell ref="E228:F228"/>
    <mergeCell ref="G228:H228"/>
    <mergeCell ref="I228:J228"/>
    <mergeCell ref="K228:L228"/>
    <mergeCell ref="E229:F229"/>
    <mergeCell ref="G229:H229"/>
    <mergeCell ref="I231:J231"/>
    <mergeCell ref="K231:L231"/>
    <mergeCell ref="E230:F230"/>
    <mergeCell ref="G230:H230"/>
    <mergeCell ref="I230:J230"/>
    <mergeCell ref="K230:L230"/>
    <mergeCell ref="M230:O230"/>
    <mergeCell ref="G231:H231"/>
    <mergeCell ref="M231:O231"/>
    <mergeCell ref="K233:L233"/>
    <mergeCell ref="M233:O233"/>
    <mergeCell ref="M234:O234"/>
    <mergeCell ref="E231:F231"/>
    <mergeCell ref="E232:F232"/>
    <mergeCell ref="G232:H232"/>
    <mergeCell ref="I232:J232"/>
    <mergeCell ref="K232:L232"/>
    <mergeCell ref="M232:O232"/>
    <mergeCell ref="E233:F233"/>
    <mergeCell ref="G233:H233"/>
    <mergeCell ref="I233:J233"/>
    <mergeCell ref="E234:F234"/>
    <mergeCell ref="G234:H234"/>
    <mergeCell ref="I234:J234"/>
    <mergeCell ref="K234:L234"/>
    <mergeCell ref="E235:F235"/>
    <mergeCell ref="K235:L235"/>
    <mergeCell ref="G235:H235"/>
    <mergeCell ref="I235:J235"/>
    <mergeCell ref="M235:O235"/>
    <mergeCell ref="B236:O236"/>
    <mergeCell ref="B239:Q239"/>
    <mergeCell ref="A240:A242"/>
    <mergeCell ref="B240:B242"/>
    <mergeCell ref="Q240:Q242"/>
    <mergeCell ref="M242:O242"/>
    <mergeCell ref="M243:O243"/>
    <mergeCell ref="M244:O244"/>
    <mergeCell ref="M245:O245"/>
    <mergeCell ref="M246:O246"/>
    <mergeCell ref="M247:O247"/>
    <mergeCell ref="E240:O240"/>
    <mergeCell ref="P240:P242"/>
    <mergeCell ref="E241:O241"/>
    <mergeCell ref="E242:F242"/>
    <mergeCell ref="G242:H242"/>
    <mergeCell ref="I242:J242"/>
    <mergeCell ref="K242:L242"/>
    <mergeCell ref="C240:C242"/>
    <mergeCell ref="D240:D242"/>
    <mergeCell ref="E243:F243"/>
    <mergeCell ref="G243:H243"/>
    <mergeCell ref="I243:J243"/>
    <mergeCell ref="K243:L243"/>
    <mergeCell ref="E244:F244"/>
    <mergeCell ref="K244:L244"/>
    <mergeCell ref="G246:H246"/>
    <mergeCell ref="I246:J246"/>
    <mergeCell ref="G244:H244"/>
    <mergeCell ref="I244:J244"/>
    <mergeCell ref="E245:F245"/>
    <mergeCell ref="G245:H245"/>
    <mergeCell ref="I245:J245"/>
    <mergeCell ref="K245:L245"/>
    <mergeCell ref="K246:L246"/>
    <mergeCell ref="E246:F246"/>
    <mergeCell ref="E247:F247"/>
    <mergeCell ref="G247:H247"/>
    <mergeCell ref="I247:J247"/>
    <mergeCell ref="K247:L247"/>
    <mergeCell ref="B248:O248"/>
    <mergeCell ref="A253:Q253"/>
    <mergeCell ref="I273:J273"/>
    <mergeCell ref="K273:M273"/>
    <mergeCell ref="E272:F272"/>
    <mergeCell ref="G272:H272"/>
    <mergeCell ref="I272:J272"/>
    <mergeCell ref="K272:M272"/>
    <mergeCell ref="N272:P272"/>
    <mergeCell ref="G273:H273"/>
    <mergeCell ref="N273:P273"/>
    <mergeCell ref="I316:J316"/>
    <mergeCell ref="K316:M316"/>
    <mergeCell ref="K317:M317"/>
    <mergeCell ref="N317:P317"/>
    <mergeCell ref="K318:M318"/>
    <mergeCell ref="N318:P318"/>
    <mergeCell ref="E316:F316"/>
    <mergeCell ref="E317:F317"/>
    <mergeCell ref="G317:H317"/>
    <mergeCell ref="I317:J317"/>
    <mergeCell ref="E318:F318"/>
    <mergeCell ref="G318:H318"/>
    <mergeCell ref="I318:J318"/>
    <mergeCell ref="K323:M323"/>
    <mergeCell ref="N323:P323"/>
    <mergeCell ref="E321:F321"/>
    <mergeCell ref="E322:F322"/>
    <mergeCell ref="G322:H322"/>
    <mergeCell ref="I322:J322"/>
    <mergeCell ref="K322:M322"/>
    <mergeCell ref="N322:P322"/>
    <mergeCell ref="E323:F323"/>
    <mergeCell ref="E303:F303"/>
    <mergeCell ref="G303:H303"/>
    <mergeCell ref="I303:J303"/>
    <mergeCell ref="K303:M303"/>
    <mergeCell ref="N303:P303"/>
    <mergeCell ref="G304:H304"/>
    <mergeCell ref="N304:P304"/>
    <mergeCell ref="I304:J304"/>
    <mergeCell ref="K304:M304"/>
    <mergeCell ref="B306:M306"/>
    <mergeCell ref="N306:P306"/>
    <mergeCell ref="B307:M307"/>
    <mergeCell ref="N307:P307"/>
    <mergeCell ref="B310:P310"/>
    <mergeCell ref="E311:J311"/>
    <mergeCell ref="A311:A313"/>
    <mergeCell ref="B311:B313"/>
    <mergeCell ref="C311:C313"/>
    <mergeCell ref="D311:D313"/>
    <mergeCell ref="K311:M313"/>
    <mergeCell ref="N311:P313"/>
    <mergeCell ref="E312:J312"/>
    <mergeCell ref="I313:J313"/>
    <mergeCell ref="E313:F313"/>
    <mergeCell ref="G313:H313"/>
    <mergeCell ref="E314:F314"/>
    <mergeCell ref="G314:H314"/>
    <mergeCell ref="I314:J314"/>
    <mergeCell ref="K314:M314"/>
    <mergeCell ref="N314:P314"/>
    <mergeCell ref="E315:F315"/>
    <mergeCell ref="G315:H315"/>
    <mergeCell ref="I315:J315"/>
    <mergeCell ref="K315:M315"/>
    <mergeCell ref="N315:P315"/>
    <mergeCell ref="G316:H316"/>
    <mergeCell ref="N316:P316"/>
    <mergeCell ref="E319:F319"/>
    <mergeCell ref="G319:H319"/>
    <mergeCell ref="I319:J319"/>
    <mergeCell ref="K319:M319"/>
    <mergeCell ref="N319:P319"/>
    <mergeCell ref="G323:H323"/>
    <mergeCell ref="I323:J323"/>
    <mergeCell ref="B324:M324"/>
    <mergeCell ref="N324:P324"/>
    <mergeCell ref="B325:M325"/>
    <mergeCell ref="N325:P325"/>
    <mergeCell ref="N326:P326"/>
    <mergeCell ref="A341:P341"/>
    <mergeCell ref="A342:P342"/>
    <mergeCell ref="C346:D346"/>
    <mergeCell ref="E346:G346"/>
    <mergeCell ref="C347:D347"/>
    <mergeCell ref="E347:G347"/>
    <mergeCell ref="E348:G348"/>
    <mergeCell ref="C348:D348"/>
    <mergeCell ref="C349:D349"/>
    <mergeCell ref="E349:G349"/>
    <mergeCell ref="C350:D350"/>
    <mergeCell ref="E350:G350"/>
    <mergeCell ref="A351:G351"/>
    <mergeCell ref="C352:D352"/>
    <mergeCell ref="E352:G352"/>
    <mergeCell ref="A353:G353"/>
    <mergeCell ref="C354:D354"/>
    <mergeCell ref="E354:G354"/>
    <mergeCell ref="A355:G355"/>
    <mergeCell ref="C356:D356"/>
    <mergeCell ref="E356:G356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D365:G365"/>
    <mergeCell ref="D366:G366"/>
    <mergeCell ref="D367:G367"/>
    <mergeCell ref="D368:G368"/>
    <mergeCell ref="D369:G369"/>
    <mergeCell ref="D370:G370"/>
    <mergeCell ref="D371:G371"/>
    <mergeCell ref="A360:G360"/>
    <mergeCell ref="B361:C361"/>
    <mergeCell ref="D361:G361"/>
    <mergeCell ref="A362:G362"/>
    <mergeCell ref="B363:C363"/>
    <mergeCell ref="D363:G363"/>
    <mergeCell ref="D364:G364"/>
    <mergeCell ref="K330:M332"/>
    <mergeCell ref="N330:P332"/>
    <mergeCell ref="K333:M333"/>
    <mergeCell ref="N333:P333"/>
    <mergeCell ref="B326:M326"/>
    <mergeCell ref="B329:P329"/>
    <mergeCell ref="A330:A332"/>
    <mergeCell ref="B330:B332"/>
    <mergeCell ref="C330:C332"/>
    <mergeCell ref="D330:D332"/>
    <mergeCell ref="E330:J330"/>
    <mergeCell ref="E334:F334"/>
    <mergeCell ref="G334:H334"/>
    <mergeCell ref="I334:J334"/>
    <mergeCell ref="K334:M334"/>
    <mergeCell ref="N334:P334"/>
    <mergeCell ref="E331:J331"/>
    <mergeCell ref="E332:F332"/>
    <mergeCell ref="G332:H332"/>
    <mergeCell ref="I332:J332"/>
    <mergeCell ref="E333:F333"/>
    <mergeCell ref="G333:H333"/>
    <mergeCell ref="I333:J333"/>
    <mergeCell ref="I336:J336"/>
    <mergeCell ref="K336:M336"/>
    <mergeCell ref="K337:M337"/>
    <mergeCell ref="N337:P337"/>
    <mergeCell ref="N338:P338"/>
    <mergeCell ref="N339:P339"/>
    <mergeCell ref="N340:P340"/>
    <mergeCell ref="E335:F335"/>
    <mergeCell ref="G335:H335"/>
    <mergeCell ref="I335:J335"/>
    <mergeCell ref="K335:M335"/>
    <mergeCell ref="N335:P335"/>
    <mergeCell ref="G336:H336"/>
    <mergeCell ref="N336:P336"/>
    <mergeCell ref="E336:F336"/>
    <mergeCell ref="E337:F337"/>
    <mergeCell ref="G337:H337"/>
    <mergeCell ref="I337:J337"/>
    <mergeCell ref="B338:M338"/>
    <mergeCell ref="B339:M339"/>
    <mergeCell ref="B340:M340"/>
    <mergeCell ref="K268:M268"/>
    <mergeCell ref="N268:P268"/>
    <mergeCell ref="K269:M269"/>
    <mergeCell ref="N269:P269"/>
    <mergeCell ref="K270:M270"/>
    <mergeCell ref="N270:P270"/>
    <mergeCell ref="G268:H268"/>
    <mergeCell ref="I268:J268"/>
    <mergeCell ref="E269:F269"/>
    <mergeCell ref="G269:H269"/>
    <mergeCell ref="I269:J269"/>
    <mergeCell ref="G270:H270"/>
    <mergeCell ref="I270:J270"/>
    <mergeCell ref="C263:C265"/>
    <mergeCell ref="D263:D265"/>
    <mergeCell ref="A255:Q255"/>
    <mergeCell ref="A257:Q257"/>
    <mergeCell ref="A258:Q258"/>
    <mergeCell ref="A259:Q259"/>
    <mergeCell ref="B262:P262"/>
    <mergeCell ref="A263:A265"/>
    <mergeCell ref="B263:B265"/>
    <mergeCell ref="N263:P265"/>
    <mergeCell ref="G266:H266"/>
    <mergeCell ref="I266:J266"/>
    <mergeCell ref="N266:P266"/>
    <mergeCell ref="E263:J263"/>
    <mergeCell ref="K263:M265"/>
    <mergeCell ref="E264:J264"/>
    <mergeCell ref="E265:F265"/>
    <mergeCell ref="G265:H265"/>
    <mergeCell ref="I265:J265"/>
    <mergeCell ref="K266:M266"/>
    <mergeCell ref="E266:F266"/>
    <mergeCell ref="E267:F267"/>
    <mergeCell ref="G267:H267"/>
    <mergeCell ref="I267:J267"/>
    <mergeCell ref="K267:M267"/>
    <mergeCell ref="N267:P267"/>
    <mergeCell ref="E268:F268"/>
    <mergeCell ref="E270:F270"/>
    <mergeCell ref="E271:F271"/>
    <mergeCell ref="G271:H271"/>
    <mergeCell ref="I271:J271"/>
    <mergeCell ref="K271:M271"/>
    <mergeCell ref="N271:P271"/>
    <mergeCell ref="G275:H275"/>
    <mergeCell ref="I275:J275"/>
    <mergeCell ref="I282:J282"/>
    <mergeCell ref="K282:M282"/>
    <mergeCell ref="E281:F281"/>
    <mergeCell ref="G281:H281"/>
    <mergeCell ref="I281:J281"/>
    <mergeCell ref="K281:M281"/>
    <mergeCell ref="N281:P281"/>
    <mergeCell ref="G282:H282"/>
    <mergeCell ref="N282:P282"/>
    <mergeCell ref="K275:M275"/>
    <mergeCell ref="N275:P275"/>
    <mergeCell ref="E273:F273"/>
    <mergeCell ref="E274:F274"/>
    <mergeCell ref="G274:H274"/>
    <mergeCell ref="I274:J274"/>
    <mergeCell ref="K274:M274"/>
    <mergeCell ref="N274:P274"/>
    <mergeCell ref="E275:F275"/>
    <mergeCell ref="I277:J277"/>
    <mergeCell ref="K277:M277"/>
    <mergeCell ref="K278:M278"/>
    <mergeCell ref="N278:P278"/>
    <mergeCell ref="K279:M279"/>
    <mergeCell ref="N279:P279"/>
    <mergeCell ref="E276:F276"/>
    <mergeCell ref="G276:H276"/>
    <mergeCell ref="I276:J276"/>
    <mergeCell ref="K276:M276"/>
    <mergeCell ref="N276:P276"/>
    <mergeCell ref="G277:H277"/>
    <mergeCell ref="N277:P277"/>
    <mergeCell ref="E280:F280"/>
    <mergeCell ref="G280:H280"/>
    <mergeCell ref="I280:J280"/>
    <mergeCell ref="K280:M280"/>
    <mergeCell ref="N280:P280"/>
    <mergeCell ref="E277:F277"/>
    <mergeCell ref="E278:F278"/>
    <mergeCell ref="G278:H278"/>
    <mergeCell ref="I278:J278"/>
    <mergeCell ref="E279:F279"/>
    <mergeCell ref="G279:H279"/>
    <mergeCell ref="I279:J279"/>
    <mergeCell ref="E286:F286"/>
    <mergeCell ref="G286:H286"/>
    <mergeCell ref="I286:J286"/>
    <mergeCell ref="K286:M286"/>
    <mergeCell ref="N286:P286"/>
    <mergeCell ref="G284:H284"/>
    <mergeCell ref="I284:J284"/>
    <mergeCell ref="E285:F285"/>
    <mergeCell ref="G285:H285"/>
    <mergeCell ref="I285:J285"/>
    <mergeCell ref="K285:M285"/>
    <mergeCell ref="N285:P285"/>
    <mergeCell ref="K284:M284"/>
    <mergeCell ref="N284:P284"/>
    <mergeCell ref="E282:F282"/>
    <mergeCell ref="E283:F283"/>
    <mergeCell ref="G283:H283"/>
    <mergeCell ref="I283:J283"/>
    <mergeCell ref="K283:M283"/>
    <mergeCell ref="N283:P283"/>
    <mergeCell ref="E284:F284"/>
    <mergeCell ref="C292:C294"/>
    <mergeCell ref="D292:D294"/>
    <mergeCell ref="B287:M287"/>
    <mergeCell ref="N287:P287"/>
    <mergeCell ref="B288:M288"/>
    <mergeCell ref="N288:P288"/>
    <mergeCell ref="B291:P291"/>
    <mergeCell ref="A292:A294"/>
    <mergeCell ref="B292:B294"/>
    <mergeCell ref="N292:P294"/>
    <mergeCell ref="E292:J292"/>
    <mergeCell ref="K292:M294"/>
    <mergeCell ref="E293:J293"/>
    <mergeCell ref="E294:F294"/>
    <mergeCell ref="G294:H294"/>
    <mergeCell ref="I294:J294"/>
    <mergeCell ref="K295:M295"/>
    <mergeCell ref="G297:H297"/>
    <mergeCell ref="I297:J297"/>
    <mergeCell ref="K297:M297"/>
    <mergeCell ref="N297:P297"/>
    <mergeCell ref="G295:H295"/>
    <mergeCell ref="I295:J295"/>
    <mergeCell ref="N295:P295"/>
    <mergeCell ref="E295:F295"/>
    <mergeCell ref="E296:F296"/>
    <mergeCell ref="G296:H296"/>
    <mergeCell ref="I296:J296"/>
    <mergeCell ref="K296:M296"/>
    <mergeCell ref="N296:P296"/>
    <mergeCell ref="E297:F297"/>
    <mergeCell ref="I299:J299"/>
    <mergeCell ref="K299:M299"/>
    <mergeCell ref="K300:M300"/>
    <mergeCell ref="N300:P300"/>
    <mergeCell ref="K301:M301"/>
    <mergeCell ref="N301:P301"/>
    <mergeCell ref="E298:F298"/>
    <mergeCell ref="G298:H298"/>
    <mergeCell ref="I298:J298"/>
    <mergeCell ref="K298:M298"/>
    <mergeCell ref="N298:P298"/>
    <mergeCell ref="G299:H299"/>
    <mergeCell ref="N299:P299"/>
    <mergeCell ref="E302:F302"/>
    <mergeCell ref="G302:H302"/>
    <mergeCell ref="I302:J302"/>
    <mergeCell ref="K302:M302"/>
    <mergeCell ref="N302:P302"/>
    <mergeCell ref="E299:F299"/>
    <mergeCell ref="E300:F300"/>
    <mergeCell ref="G300:H300"/>
    <mergeCell ref="I300:J300"/>
    <mergeCell ref="E301:F301"/>
    <mergeCell ref="G301:H301"/>
    <mergeCell ref="I301:J301"/>
    <mergeCell ref="E304:F304"/>
    <mergeCell ref="E305:F305"/>
    <mergeCell ref="G305:H305"/>
    <mergeCell ref="I305:J305"/>
    <mergeCell ref="K305:M305"/>
    <mergeCell ref="N305:P305"/>
    <mergeCell ref="I321:J321"/>
    <mergeCell ref="K321:M321"/>
    <mergeCell ref="E320:F320"/>
    <mergeCell ref="G320:H320"/>
    <mergeCell ref="I320:J320"/>
    <mergeCell ref="K320:M320"/>
    <mergeCell ref="N320:P320"/>
    <mergeCell ref="G321:H321"/>
    <mergeCell ref="N321:P321"/>
  </mergeCells>
  <printOptions horizontalCentered="1"/>
  <pageMargins bottom="0.75" footer="0.0" header="0.0" left="0.25" right="0.25" top="0.75"/>
  <pageSetup fitToHeight="0" paperSize="9" orientation="landscape"/>
  <headerFooter>
    <oddHeader>&amp;C&amp;A</oddHeader>
    <oddFooter>&amp;CPágina &amp;P</oddFoot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20.43"/>
    <col customWidth="1" min="3" max="3" width="14.29"/>
    <col customWidth="1" min="4" max="4" width="29.71"/>
    <col customWidth="1" min="5" max="5" width="17.29"/>
    <col customWidth="1" hidden="1" min="6" max="6" width="3.86"/>
    <col customWidth="1" min="7" max="7" width="17.71"/>
    <col customWidth="1" min="8" max="8" width="8.29"/>
    <col customWidth="1" min="9" max="26" width="8.71"/>
  </cols>
  <sheetData>
    <row r="1" ht="12.75" customHeight="1">
      <c r="A1" s="377" t="s">
        <v>471</v>
      </c>
      <c r="B1" s="2"/>
      <c r="C1" s="2"/>
      <c r="D1" s="2"/>
      <c r="E1" s="2"/>
      <c r="F1" s="2"/>
      <c r="G1" s="3"/>
    </row>
    <row r="2" ht="12.75" customHeight="1">
      <c r="A2" s="378" t="s">
        <v>472</v>
      </c>
      <c r="B2" s="378" t="s">
        <v>473</v>
      </c>
      <c r="C2" s="378" t="s">
        <v>474</v>
      </c>
      <c r="D2" s="378" t="s">
        <v>475</v>
      </c>
      <c r="E2" s="379" t="s">
        <v>476</v>
      </c>
      <c r="F2" s="3"/>
      <c r="G2" s="378" t="s">
        <v>477</v>
      </c>
    </row>
    <row r="3" ht="12.75" customHeight="1">
      <c r="A3" s="380" t="s">
        <v>478</v>
      </c>
      <c r="B3" s="381" t="s">
        <v>29</v>
      </c>
      <c r="C3" s="381">
        <v>1.0</v>
      </c>
      <c r="D3" s="382">
        <f>'2ª VT Blumenau'!$C$125</f>
        <v>0</v>
      </c>
      <c r="E3" s="383">
        <f>D3*C3</f>
        <v>0</v>
      </c>
      <c r="F3" s="3"/>
      <c r="G3" s="384">
        <f t="shared" ref="G3:G4" si="1">E3*12</f>
        <v>0</v>
      </c>
    </row>
    <row r="4" ht="13.5" customHeight="1">
      <c r="A4" s="385"/>
      <c r="B4" s="386" t="s">
        <v>479</v>
      </c>
      <c r="C4" s="2"/>
      <c r="D4" s="3"/>
      <c r="E4" s="387">
        <v>0.0</v>
      </c>
      <c r="F4" s="3"/>
      <c r="G4" s="384">
        <f t="shared" si="1"/>
        <v>0</v>
      </c>
    </row>
    <row r="5" ht="13.5" customHeight="1">
      <c r="A5" s="388" t="s">
        <v>480</v>
      </c>
      <c r="B5" s="2"/>
      <c r="C5" s="2"/>
      <c r="D5" s="3"/>
      <c r="E5" s="389">
        <f>SUM(E3:E4)</f>
        <v>0</v>
      </c>
      <c r="F5" s="3"/>
      <c r="G5" s="390">
        <f>SUM(G3:G4)</f>
        <v>0</v>
      </c>
    </row>
    <row r="6">
      <c r="A6" s="391" t="s">
        <v>158</v>
      </c>
      <c r="B6" s="392" t="s">
        <v>29</v>
      </c>
      <c r="C6" s="392">
        <v>3.0</v>
      </c>
      <c r="D6" s="382">
        <f>'Segecem - 1ª - 3ª - 4ª VT Blume'!$C$125</f>
        <v>0</v>
      </c>
      <c r="E6" s="393">
        <f>D6*C6</f>
        <v>0</v>
      </c>
      <c r="F6" s="3"/>
      <c r="G6" s="394">
        <f>E6*12</f>
        <v>0</v>
      </c>
    </row>
    <row r="7" ht="13.5" customHeight="1">
      <c r="A7" s="388" t="s">
        <v>480</v>
      </c>
      <c r="B7" s="2"/>
      <c r="C7" s="2"/>
      <c r="D7" s="3"/>
      <c r="E7" s="389">
        <f>SUM(E6)</f>
        <v>0</v>
      </c>
      <c r="F7" s="3"/>
      <c r="G7" s="390">
        <f>SUM(G6)</f>
        <v>0</v>
      </c>
    </row>
    <row r="8" ht="13.5" customHeight="1">
      <c r="A8" s="395" t="s">
        <v>481</v>
      </c>
      <c r="B8" s="2"/>
      <c r="C8" s="2"/>
      <c r="D8" s="3"/>
      <c r="E8" s="396">
        <f>E5+E7</f>
        <v>0</v>
      </c>
      <c r="F8" s="3"/>
      <c r="G8" s="397">
        <f>G5+G7</f>
        <v>0</v>
      </c>
    </row>
    <row r="9" ht="13.5" customHeight="1">
      <c r="A9" s="380" t="s">
        <v>482</v>
      </c>
      <c r="B9" s="381" t="s">
        <v>29</v>
      </c>
      <c r="C9" s="381">
        <v>2.0</v>
      </c>
      <c r="D9" s="382">
        <f>'FT Balneário Camboriú'!$C$125</f>
        <v>0</v>
      </c>
      <c r="E9" s="383">
        <f>D9*C9</f>
        <v>0</v>
      </c>
      <c r="F9" s="3"/>
      <c r="G9" s="384">
        <f t="shared" ref="G9:G11" si="2">E9*12</f>
        <v>0</v>
      </c>
    </row>
    <row r="10" ht="13.5" customHeight="1">
      <c r="A10" s="380" t="s">
        <v>483</v>
      </c>
      <c r="B10" s="386" t="s">
        <v>484</v>
      </c>
      <c r="C10" s="2"/>
      <c r="D10" s="3"/>
      <c r="E10" s="387">
        <v>0.0</v>
      </c>
      <c r="F10" s="3"/>
      <c r="G10" s="384">
        <f t="shared" si="2"/>
        <v>0</v>
      </c>
    </row>
    <row r="11" ht="13.5" customHeight="1">
      <c r="A11" s="385"/>
      <c r="B11" s="386" t="s">
        <v>485</v>
      </c>
      <c r="C11" s="2"/>
      <c r="D11" s="3"/>
      <c r="E11" s="387">
        <v>0.0</v>
      </c>
      <c r="F11" s="3"/>
      <c r="G11" s="384">
        <f t="shared" si="2"/>
        <v>0</v>
      </c>
    </row>
    <row r="12" ht="13.5" customHeight="1">
      <c r="A12" s="395" t="s">
        <v>486</v>
      </c>
      <c r="B12" s="2"/>
      <c r="C12" s="2"/>
      <c r="D12" s="3"/>
      <c r="E12" s="396">
        <f>SUM(E9:E11)</f>
        <v>0</v>
      </c>
      <c r="F12" s="3"/>
      <c r="G12" s="397">
        <f>SUM(G9:G11)</f>
        <v>0</v>
      </c>
    </row>
    <row r="13" ht="13.5" customHeight="1">
      <c r="A13" s="380" t="s">
        <v>487</v>
      </c>
      <c r="B13" s="381" t="s">
        <v>29</v>
      </c>
      <c r="C13" s="381">
        <v>3.0</v>
      </c>
      <c r="D13" s="382">
        <f>'FT Itajaí'!$C$125</f>
        <v>0</v>
      </c>
      <c r="E13" s="383">
        <f>D13*C13</f>
        <v>0</v>
      </c>
      <c r="F13" s="3"/>
      <c r="G13" s="384">
        <f t="shared" ref="G13:G15" si="3">E13*12</f>
        <v>0</v>
      </c>
    </row>
    <row r="14" ht="13.5" customHeight="1">
      <c r="A14" s="380" t="s">
        <v>488</v>
      </c>
      <c r="B14" s="386" t="s">
        <v>489</v>
      </c>
      <c r="C14" s="2"/>
      <c r="D14" s="3"/>
      <c r="E14" s="387">
        <v>0.0</v>
      </c>
      <c r="F14" s="3"/>
      <c r="G14" s="384">
        <f t="shared" si="3"/>
        <v>0</v>
      </c>
    </row>
    <row r="15" ht="13.5" customHeight="1">
      <c r="A15" s="385"/>
      <c r="B15" s="386" t="s">
        <v>490</v>
      </c>
      <c r="C15" s="2"/>
      <c r="D15" s="3"/>
      <c r="E15" s="387">
        <v>0.0</v>
      </c>
      <c r="F15" s="3"/>
      <c r="G15" s="384">
        <f t="shared" si="3"/>
        <v>0</v>
      </c>
    </row>
    <row r="16" ht="13.5" customHeight="1">
      <c r="A16" s="395" t="s">
        <v>491</v>
      </c>
      <c r="B16" s="2"/>
      <c r="C16" s="2"/>
      <c r="D16" s="3"/>
      <c r="E16" s="396">
        <f>SUM(E13:E15)</f>
        <v>0</v>
      </c>
      <c r="F16" s="3"/>
      <c r="G16" s="397">
        <f>SUM(G13:G15)</f>
        <v>0</v>
      </c>
    </row>
    <row r="17" ht="13.5" customHeight="1">
      <c r="A17" s="380" t="s">
        <v>492</v>
      </c>
      <c r="B17" s="381" t="s">
        <v>29</v>
      </c>
      <c r="C17" s="381">
        <v>1.0</v>
      </c>
      <c r="D17" s="382">
        <f>'VT Navegantes'!$C$125</f>
        <v>0</v>
      </c>
      <c r="E17" s="383">
        <f>D17*C17</f>
        <v>0</v>
      </c>
      <c r="F17" s="3"/>
      <c r="G17" s="384">
        <f t="shared" ref="G17:G19" si="4">E17*12</f>
        <v>0</v>
      </c>
    </row>
    <row r="18" ht="13.5" customHeight="1">
      <c r="A18" s="380" t="s">
        <v>493</v>
      </c>
      <c r="B18" s="386" t="s">
        <v>494</v>
      </c>
      <c r="C18" s="2"/>
      <c r="D18" s="3"/>
      <c r="E18" s="387">
        <v>0.0</v>
      </c>
      <c r="F18" s="3"/>
      <c r="G18" s="398">
        <f t="shared" si="4"/>
        <v>0</v>
      </c>
    </row>
    <row r="19" ht="13.5" customHeight="1">
      <c r="A19" s="381"/>
      <c r="B19" s="386" t="s">
        <v>495</v>
      </c>
      <c r="C19" s="2"/>
      <c r="D19" s="3"/>
      <c r="E19" s="387">
        <v>0.0</v>
      </c>
      <c r="F19" s="3"/>
      <c r="G19" s="398">
        <f t="shared" si="4"/>
        <v>0</v>
      </c>
    </row>
    <row r="20" ht="13.5" customHeight="1">
      <c r="A20" s="395" t="s">
        <v>496</v>
      </c>
      <c r="B20" s="2"/>
      <c r="C20" s="2"/>
      <c r="D20" s="3"/>
      <c r="E20" s="396">
        <f>SUM(E17:E19)</f>
        <v>0</v>
      </c>
      <c r="F20" s="3"/>
      <c r="G20" s="397">
        <f>SUM(G17:G19)</f>
        <v>0</v>
      </c>
    </row>
    <row r="21" ht="13.5" customHeight="1">
      <c r="A21" s="380" t="s">
        <v>487</v>
      </c>
      <c r="B21" s="381" t="s">
        <v>29</v>
      </c>
      <c r="C21" s="381">
        <v>2.0</v>
      </c>
      <c r="D21" s="382">
        <f>'FT Brusque'!$C$125</f>
        <v>0</v>
      </c>
      <c r="E21" s="383">
        <f>D21*C21</f>
        <v>0</v>
      </c>
      <c r="F21" s="3"/>
      <c r="G21" s="384">
        <f t="shared" ref="G21:G23" si="5">E21*12</f>
        <v>0</v>
      </c>
    </row>
    <row r="22" ht="13.5" customHeight="1">
      <c r="A22" s="380" t="s">
        <v>497</v>
      </c>
      <c r="B22" s="386" t="s">
        <v>498</v>
      </c>
      <c r="C22" s="2"/>
      <c r="D22" s="3"/>
      <c r="E22" s="387">
        <v>0.0</v>
      </c>
      <c r="F22" s="3"/>
      <c r="G22" s="384">
        <f t="shared" si="5"/>
        <v>0</v>
      </c>
    </row>
    <row r="23" ht="13.5" customHeight="1">
      <c r="A23" s="381"/>
      <c r="B23" s="386" t="s">
        <v>499</v>
      </c>
      <c r="C23" s="2"/>
      <c r="D23" s="3"/>
      <c r="E23" s="387">
        <v>0.0</v>
      </c>
      <c r="F23" s="3"/>
      <c r="G23" s="384">
        <f t="shared" si="5"/>
        <v>0</v>
      </c>
    </row>
    <row r="24" ht="13.5" customHeight="1">
      <c r="A24" s="395" t="s">
        <v>500</v>
      </c>
      <c r="B24" s="2"/>
      <c r="C24" s="2"/>
      <c r="D24" s="3"/>
      <c r="E24" s="396">
        <f>SUM(E21:E23)</f>
        <v>0</v>
      </c>
      <c r="F24" s="3"/>
      <c r="G24" s="397">
        <f>SUM(G21:G23)</f>
        <v>0</v>
      </c>
    </row>
    <row r="25" ht="13.5" customHeight="1">
      <c r="A25" s="380" t="s">
        <v>482</v>
      </c>
      <c r="B25" s="381" t="s">
        <v>29</v>
      </c>
      <c r="C25" s="381">
        <v>4.0</v>
      </c>
      <c r="D25" s="382">
        <f>'FT Rio do Sul'!$C$125</f>
        <v>0</v>
      </c>
      <c r="E25" s="383">
        <f>D25*C25</f>
        <v>0</v>
      </c>
      <c r="F25" s="3"/>
      <c r="G25" s="384">
        <f t="shared" ref="G25:G27" si="6">E25*12</f>
        <v>0</v>
      </c>
    </row>
    <row r="26" ht="13.5" customHeight="1">
      <c r="A26" s="380" t="s">
        <v>501</v>
      </c>
      <c r="B26" s="386" t="s">
        <v>502</v>
      </c>
      <c r="C26" s="2"/>
      <c r="D26" s="3"/>
      <c r="E26" s="387">
        <v>0.0</v>
      </c>
      <c r="F26" s="3"/>
      <c r="G26" s="384">
        <f t="shared" si="6"/>
        <v>0</v>
      </c>
    </row>
    <row r="27" ht="13.5" customHeight="1">
      <c r="A27" s="381"/>
      <c r="B27" s="386" t="s">
        <v>503</v>
      </c>
      <c r="C27" s="2"/>
      <c r="D27" s="3"/>
      <c r="E27" s="387">
        <v>0.0</v>
      </c>
      <c r="F27" s="3"/>
      <c r="G27" s="384">
        <f t="shared" si="6"/>
        <v>0</v>
      </c>
    </row>
    <row r="28" ht="13.5" customHeight="1">
      <c r="A28" s="395" t="s">
        <v>504</v>
      </c>
      <c r="B28" s="2"/>
      <c r="C28" s="2"/>
      <c r="D28" s="3"/>
      <c r="E28" s="396">
        <f>SUM(E25:E27)</f>
        <v>0</v>
      </c>
      <c r="F28" s="3"/>
      <c r="G28" s="397">
        <f>SUM(G25:G27)</f>
        <v>0</v>
      </c>
    </row>
    <row r="29" ht="13.5" customHeight="1">
      <c r="A29" s="380" t="s">
        <v>492</v>
      </c>
      <c r="B29" s="381" t="s">
        <v>29</v>
      </c>
      <c r="C29" s="381">
        <v>1.0</v>
      </c>
      <c r="D29" s="382">
        <f>'VT Indaial'!$C$125</f>
        <v>0</v>
      </c>
      <c r="E29" s="383">
        <f>D29*C29</f>
        <v>0</v>
      </c>
      <c r="F29" s="3"/>
      <c r="G29" s="384">
        <f t="shared" ref="G29:G31" si="7">E29*12</f>
        <v>0</v>
      </c>
    </row>
    <row r="30" ht="13.5" customHeight="1">
      <c r="A30" s="380" t="s">
        <v>505</v>
      </c>
      <c r="B30" s="386" t="s">
        <v>506</v>
      </c>
      <c r="C30" s="2"/>
      <c r="D30" s="3"/>
      <c r="E30" s="387">
        <v>0.0</v>
      </c>
      <c r="F30" s="3"/>
      <c r="G30" s="384">
        <f t="shared" si="7"/>
        <v>0</v>
      </c>
    </row>
    <row r="31" ht="13.5" customHeight="1">
      <c r="A31" s="381"/>
      <c r="B31" s="386" t="s">
        <v>507</v>
      </c>
      <c r="C31" s="2"/>
      <c r="D31" s="3"/>
      <c r="E31" s="387">
        <v>0.0</v>
      </c>
      <c r="F31" s="3"/>
      <c r="G31" s="384">
        <f t="shared" si="7"/>
        <v>0</v>
      </c>
    </row>
    <row r="32" ht="13.5" customHeight="1">
      <c r="A32" s="395" t="s">
        <v>508</v>
      </c>
      <c r="B32" s="2"/>
      <c r="C32" s="2"/>
      <c r="D32" s="3"/>
      <c r="E32" s="396">
        <f>SUM(E29:E31)</f>
        <v>0</v>
      </c>
      <c r="F32" s="3"/>
      <c r="G32" s="397">
        <f>SUM(G29:G31)</f>
        <v>0</v>
      </c>
    </row>
    <row r="33" ht="13.5" customHeight="1">
      <c r="A33" s="380" t="s">
        <v>492</v>
      </c>
      <c r="B33" s="381" t="s">
        <v>29</v>
      </c>
      <c r="C33" s="381">
        <v>1.0</v>
      </c>
      <c r="D33" s="382">
        <f>'VT Timbó'!$C$125</f>
        <v>0</v>
      </c>
      <c r="E33" s="383">
        <f>D33*C33</f>
        <v>0</v>
      </c>
      <c r="F33" s="3"/>
      <c r="G33" s="384">
        <f t="shared" ref="G33:G35" si="8">E33*12</f>
        <v>0</v>
      </c>
    </row>
    <row r="34" ht="13.5" customHeight="1">
      <c r="A34" s="380" t="s">
        <v>509</v>
      </c>
      <c r="B34" s="386" t="s">
        <v>510</v>
      </c>
      <c r="C34" s="2"/>
      <c r="D34" s="3"/>
      <c r="E34" s="387">
        <v>0.0</v>
      </c>
      <c r="F34" s="3"/>
      <c r="G34" s="384">
        <f t="shared" si="8"/>
        <v>0</v>
      </c>
    </row>
    <row r="35" ht="13.5" customHeight="1">
      <c r="A35" s="380"/>
      <c r="B35" s="386" t="s">
        <v>511</v>
      </c>
      <c r="C35" s="2"/>
      <c r="D35" s="3"/>
      <c r="E35" s="387">
        <v>0.0</v>
      </c>
      <c r="F35" s="3"/>
      <c r="G35" s="384">
        <f t="shared" si="8"/>
        <v>0</v>
      </c>
    </row>
    <row r="36" ht="13.5" customHeight="1">
      <c r="A36" s="395" t="s">
        <v>512</v>
      </c>
      <c r="B36" s="2"/>
      <c r="C36" s="2"/>
      <c r="D36" s="3"/>
      <c r="E36" s="396">
        <f>SUM(E33:E35)</f>
        <v>0</v>
      </c>
      <c r="F36" s="3"/>
      <c r="G36" s="397">
        <f>SUM(G33:G35)</f>
        <v>0</v>
      </c>
    </row>
    <row r="37" ht="13.5" customHeight="1">
      <c r="A37" s="380" t="s">
        <v>487</v>
      </c>
      <c r="B37" s="381" t="s">
        <v>29</v>
      </c>
      <c r="C37" s="381">
        <v>8.0</v>
      </c>
      <c r="D37" s="382">
        <f>'FT Joinville'!$C$125</f>
        <v>0</v>
      </c>
      <c r="E37" s="383">
        <f t="shared" ref="E37:E39" si="9">D37*C37</f>
        <v>0</v>
      </c>
      <c r="F37" s="3"/>
      <c r="G37" s="384">
        <f t="shared" ref="G37:G40" si="10">E37*12</f>
        <v>0</v>
      </c>
    </row>
    <row r="38" ht="13.5" customHeight="1">
      <c r="A38" s="380" t="s">
        <v>513</v>
      </c>
      <c r="B38" s="381" t="s">
        <v>238</v>
      </c>
      <c r="C38" s="381">
        <v>1.0</v>
      </c>
      <c r="D38" s="382">
        <f>'FT Joinville'!$C$441</f>
        <v>0</v>
      </c>
      <c r="E38" s="383">
        <f t="shared" si="9"/>
        <v>0</v>
      </c>
      <c r="F38" s="3"/>
      <c r="G38" s="384">
        <f t="shared" si="10"/>
        <v>0</v>
      </c>
    </row>
    <row r="39" ht="13.5" customHeight="1">
      <c r="A39" s="380" t="s">
        <v>514</v>
      </c>
      <c r="B39" s="381" t="s">
        <v>216</v>
      </c>
      <c r="C39" s="381">
        <v>2.0</v>
      </c>
      <c r="D39" s="382">
        <f>'FT Joinville'!$C$313</f>
        <v>0</v>
      </c>
      <c r="E39" s="383">
        <f t="shared" si="9"/>
        <v>0</v>
      </c>
      <c r="F39" s="3"/>
      <c r="G39" s="384">
        <f t="shared" si="10"/>
        <v>0</v>
      </c>
    </row>
    <row r="40" ht="13.5" customHeight="1">
      <c r="A40" s="381"/>
      <c r="B40" s="386" t="s">
        <v>515</v>
      </c>
      <c r="C40" s="2"/>
      <c r="D40" s="3"/>
      <c r="E40" s="387">
        <v>0.0</v>
      </c>
      <c r="F40" s="3"/>
      <c r="G40" s="384">
        <f t="shared" si="10"/>
        <v>0</v>
      </c>
    </row>
    <row r="41" ht="13.5" customHeight="1">
      <c r="A41" s="399" t="s">
        <v>516</v>
      </c>
      <c r="B41" s="2"/>
      <c r="C41" s="2"/>
      <c r="D41" s="3"/>
      <c r="E41" s="400">
        <f>SUM(E37:E40)</f>
        <v>0</v>
      </c>
      <c r="F41" s="3"/>
      <c r="G41" s="401">
        <f>SUM(G37:G40)</f>
        <v>0</v>
      </c>
    </row>
    <row r="42" ht="12.75" customHeight="1">
      <c r="A42" s="402" t="s">
        <v>253</v>
      </c>
      <c r="B42" s="392" t="s">
        <v>29</v>
      </c>
      <c r="C42" s="392">
        <v>2.0</v>
      </c>
      <c r="D42" s="382">
        <f>'FT Jaraguá do Sul'!$C$125</f>
        <v>0</v>
      </c>
      <c r="E42" s="393">
        <f>D42*C42</f>
        <v>0</v>
      </c>
      <c r="F42" s="3"/>
      <c r="G42" s="394">
        <f>E42*12</f>
        <v>0</v>
      </c>
    </row>
    <row r="43" ht="13.5" customHeight="1">
      <c r="A43" s="399" t="s">
        <v>517</v>
      </c>
      <c r="B43" s="2"/>
      <c r="C43" s="2"/>
      <c r="D43" s="3"/>
      <c r="E43" s="400">
        <f>SUM(E42)</f>
        <v>0</v>
      </c>
      <c r="F43" s="3"/>
      <c r="G43" s="401">
        <f>SUM(G42)</f>
        <v>0</v>
      </c>
    </row>
    <row r="44" ht="13.5" customHeight="1">
      <c r="A44" s="380" t="s">
        <v>492</v>
      </c>
      <c r="B44" s="381" t="s">
        <v>29</v>
      </c>
      <c r="C44" s="381">
        <v>1.0</v>
      </c>
      <c r="D44" s="382">
        <f>'VT São Bento do Sul'!$C$125</f>
        <v>0</v>
      </c>
      <c r="E44" s="383">
        <f>D44*C44</f>
        <v>0</v>
      </c>
      <c r="F44" s="3"/>
      <c r="G44" s="384">
        <f t="shared" ref="G44:G46" si="11">E44*12</f>
        <v>0</v>
      </c>
    </row>
    <row r="45" ht="13.5" customHeight="1">
      <c r="A45" s="380" t="s">
        <v>513</v>
      </c>
      <c r="B45" s="386" t="s">
        <v>518</v>
      </c>
      <c r="C45" s="2"/>
      <c r="D45" s="3"/>
      <c r="E45" s="387">
        <v>0.0</v>
      </c>
      <c r="F45" s="3"/>
      <c r="G45" s="384">
        <f t="shared" si="11"/>
        <v>0</v>
      </c>
    </row>
    <row r="46" ht="13.5" customHeight="1">
      <c r="A46" s="380" t="s">
        <v>519</v>
      </c>
      <c r="B46" s="386" t="s">
        <v>520</v>
      </c>
      <c r="C46" s="2"/>
      <c r="D46" s="3"/>
      <c r="E46" s="387">
        <v>0.0</v>
      </c>
      <c r="F46" s="3"/>
      <c r="G46" s="384">
        <f t="shared" si="11"/>
        <v>0</v>
      </c>
    </row>
    <row r="47" ht="13.5" customHeight="1">
      <c r="A47" s="399" t="s">
        <v>521</v>
      </c>
      <c r="B47" s="2"/>
      <c r="C47" s="2"/>
      <c r="D47" s="3"/>
      <c r="E47" s="400">
        <f>SUM(E44:E46)</f>
        <v>0</v>
      </c>
      <c r="F47" s="3"/>
      <c r="G47" s="401">
        <f>SUM(G44:G46)</f>
        <v>0</v>
      </c>
    </row>
    <row r="48" ht="13.5" customHeight="1">
      <c r="A48" s="380" t="s">
        <v>492</v>
      </c>
      <c r="B48" s="381" t="s">
        <v>29</v>
      </c>
      <c r="C48" s="381">
        <v>1.0</v>
      </c>
      <c r="D48" s="382">
        <f>'VT Mafra'!$C$125</f>
        <v>0</v>
      </c>
      <c r="E48" s="383">
        <f>D48*C48</f>
        <v>0</v>
      </c>
      <c r="F48" s="3"/>
      <c r="G48" s="384">
        <f t="shared" ref="G48:G50" si="12">E48*12</f>
        <v>0</v>
      </c>
    </row>
    <row r="49" ht="13.5" customHeight="1">
      <c r="A49" s="380" t="s">
        <v>513</v>
      </c>
      <c r="B49" s="386" t="s">
        <v>522</v>
      </c>
      <c r="C49" s="2"/>
      <c r="D49" s="3"/>
      <c r="E49" s="387">
        <v>0.0</v>
      </c>
      <c r="F49" s="3"/>
      <c r="G49" s="384">
        <f t="shared" si="12"/>
        <v>0</v>
      </c>
    </row>
    <row r="50" ht="13.5" customHeight="1">
      <c r="A50" s="380" t="s">
        <v>523</v>
      </c>
      <c r="B50" s="386" t="s">
        <v>524</v>
      </c>
      <c r="C50" s="2"/>
      <c r="D50" s="3"/>
      <c r="E50" s="387">
        <v>0.0</v>
      </c>
      <c r="F50" s="3"/>
      <c r="G50" s="384">
        <f t="shared" si="12"/>
        <v>0</v>
      </c>
    </row>
    <row r="51" ht="13.5" customHeight="1">
      <c r="A51" s="399" t="s">
        <v>525</v>
      </c>
      <c r="B51" s="2"/>
      <c r="C51" s="2"/>
      <c r="D51" s="3"/>
      <c r="E51" s="400">
        <f>SUM(E48:E50)</f>
        <v>0</v>
      </c>
      <c r="F51" s="3"/>
      <c r="G51" s="401">
        <f>SUM(G48:G50)</f>
        <v>0</v>
      </c>
    </row>
    <row r="52" ht="13.5" customHeight="1">
      <c r="A52" s="380" t="s">
        <v>492</v>
      </c>
      <c r="B52" s="381" t="s">
        <v>29</v>
      </c>
      <c r="C52" s="381">
        <v>1.0</v>
      </c>
      <c r="D52" s="382">
        <f>'VT Canoinhas'!$C$125</f>
        <v>0</v>
      </c>
      <c r="E52" s="383">
        <f>D52*C52</f>
        <v>0</v>
      </c>
      <c r="F52" s="3"/>
      <c r="G52" s="384">
        <f t="shared" ref="G52:G54" si="13">E52*12</f>
        <v>0</v>
      </c>
    </row>
    <row r="53" ht="13.5" customHeight="1">
      <c r="A53" s="380" t="s">
        <v>513</v>
      </c>
      <c r="B53" s="386" t="s">
        <v>526</v>
      </c>
      <c r="C53" s="2"/>
      <c r="D53" s="3"/>
      <c r="E53" s="387">
        <v>0.0</v>
      </c>
      <c r="F53" s="3"/>
      <c r="G53" s="384">
        <f t="shared" si="13"/>
        <v>0</v>
      </c>
    </row>
    <row r="54" ht="13.5" customHeight="1">
      <c r="A54" s="380" t="s">
        <v>527</v>
      </c>
      <c r="B54" s="386" t="s">
        <v>528</v>
      </c>
      <c r="C54" s="2"/>
      <c r="D54" s="3"/>
      <c r="E54" s="387">
        <v>0.0</v>
      </c>
      <c r="F54" s="3"/>
      <c r="G54" s="384">
        <f t="shared" si="13"/>
        <v>0</v>
      </c>
    </row>
    <row r="55" ht="13.5" customHeight="1">
      <c r="A55" s="399" t="s">
        <v>529</v>
      </c>
      <c r="B55" s="2"/>
      <c r="C55" s="2"/>
      <c r="D55" s="3"/>
      <c r="E55" s="400">
        <f>SUM(E52:E54)</f>
        <v>0</v>
      </c>
      <c r="F55" s="3"/>
      <c r="G55" s="401">
        <f>SUM(G52:G54)</f>
        <v>0</v>
      </c>
    </row>
    <row r="56" ht="13.5" customHeight="1">
      <c r="A56" s="380" t="s">
        <v>487</v>
      </c>
      <c r="B56" s="381" t="s">
        <v>29</v>
      </c>
      <c r="C56" s="381">
        <v>2.0</v>
      </c>
      <c r="D56" s="382">
        <f>'FT Lages'!$C$125</f>
        <v>0</v>
      </c>
      <c r="E56" s="383">
        <f>D56*C56</f>
        <v>0</v>
      </c>
      <c r="F56" s="3"/>
      <c r="G56" s="384">
        <f t="shared" ref="G56:G58" si="14">E56*12</f>
        <v>0</v>
      </c>
    </row>
    <row r="57" ht="13.5" customHeight="1">
      <c r="A57" s="380" t="s">
        <v>513</v>
      </c>
      <c r="B57" s="403" t="s">
        <v>530</v>
      </c>
      <c r="C57" s="2"/>
      <c r="D57" s="3"/>
      <c r="E57" s="387">
        <v>0.0</v>
      </c>
      <c r="F57" s="3"/>
      <c r="G57" s="384">
        <f t="shared" si="14"/>
        <v>0</v>
      </c>
    </row>
    <row r="58" ht="13.5" customHeight="1">
      <c r="A58" s="380" t="s">
        <v>531</v>
      </c>
      <c r="B58" s="386" t="s">
        <v>532</v>
      </c>
      <c r="C58" s="2"/>
      <c r="D58" s="3"/>
      <c r="E58" s="387">
        <v>0.0</v>
      </c>
      <c r="F58" s="3"/>
      <c r="G58" s="384">
        <f t="shared" si="14"/>
        <v>0</v>
      </c>
    </row>
    <row r="59" ht="13.5" customHeight="1">
      <c r="A59" s="399" t="s">
        <v>533</v>
      </c>
      <c r="B59" s="2"/>
      <c r="C59" s="2"/>
      <c r="D59" s="3"/>
      <c r="E59" s="400">
        <f>SUM(E56:E58)</f>
        <v>0</v>
      </c>
      <c r="F59" s="3"/>
      <c r="G59" s="401">
        <f>SUM(G56:G58)</f>
        <v>0</v>
      </c>
    </row>
    <row r="60" ht="13.5" customHeight="1">
      <c r="A60" s="380" t="s">
        <v>492</v>
      </c>
      <c r="B60" s="381" t="s">
        <v>29</v>
      </c>
      <c r="C60" s="381">
        <v>1.0</v>
      </c>
      <c r="D60" s="382">
        <f>'VT Curitibanos'!$C$125</f>
        <v>0</v>
      </c>
      <c r="E60" s="383">
        <f>D60*C60</f>
        <v>0</v>
      </c>
      <c r="F60" s="3"/>
      <c r="G60" s="384">
        <f t="shared" ref="G60:G62" si="15">E60*12</f>
        <v>0</v>
      </c>
    </row>
    <row r="61" ht="13.5" customHeight="1">
      <c r="A61" s="380" t="s">
        <v>513</v>
      </c>
      <c r="B61" s="386" t="s">
        <v>534</v>
      </c>
      <c r="C61" s="2"/>
      <c r="D61" s="3"/>
      <c r="E61" s="387">
        <v>0.0</v>
      </c>
      <c r="F61" s="3"/>
      <c r="G61" s="384">
        <f t="shared" si="15"/>
        <v>0</v>
      </c>
    </row>
    <row r="62" ht="13.5" customHeight="1">
      <c r="A62" s="380" t="s">
        <v>535</v>
      </c>
      <c r="B62" s="386" t="s">
        <v>536</v>
      </c>
      <c r="C62" s="2"/>
      <c r="D62" s="3"/>
      <c r="E62" s="387">
        <v>0.0</v>
      </c>
      <c r="F62" s="3"/>
      <c r="G62" s="384">
        <f t="shared" si="15"/>
        <v>0</v>
      </c>
    </row>
    <row r="63" ht="13.5" customHeight="1">
      <c r="A63" s="399" t="s">
        <v>537</v>
      </c>
      <c r="B63" s="2"/>
      <c r="C63" s="2"/>
      <c r="D63" s="3"/>
      <c r="E63" s="400">
        <f>SUM(E60:E62)</f>
        <v>0</v>
      </c>
      <c r="F63" s="3"/>
      <c r="G63" s="401">
        <f>SUM(G60:G62)</f>
        <v>0</v>
      </c>
    </row>
    <row r="64" ht="13.5" customHeight="1">
      <c r="A64" s="380" t="s">
        <v>492</v>
      </c>
      <c r="B64" s="381" t="s">
        <v>29</v>
      </c>
      <c r="C64" s="381">
        <v>1.0</v>
      </c>
      <c r="D64" s="382">
        <f>'VT Fraiburgo'!$C$125</f>
        <v>0</v>
      </c>
      <c r="E64" s="383">
        <f>D64*C64</f>
        <v>0</v>
      </c>
      <c r="F64" s="3"/>
      <c r="G64" s="384">
        <f t="shared" ref="G64:G66" si="16">E64*12</f>
        <v>0</v>
      </c>
    </row>
    <row r="65" ht="13.5" customHeight="1">
      <c r="A65" s="380" t="s">
        <v>513</v>
      </c>
      <c r="B65" s="386" t="s">
        <v>538</v>
      </c>
      <c r="C65" s="2"/>
      <c r="D65" s="3"/>
      <c r="E65" s="387">
        <v>0.0</v>
      </c>
      <c r="F65" s="3"/>
      <c r="G65" s="384">
        <f t="shared" si="16"/>
        <v>0</v>
      </c>
    </row>
    <row r="66" ht="13.5" customHeight="1">
      <c r="A66" s="380" t="s">
        <v>539</v>
      </c>
      <c r="B66" s="386" t="s">
        <v>540</v>
      </c>
      <c r="C66" s="2"/>
      <c r="D66" s="3"/>
      <c r="E66" s="387">
        <v>0.0</v>
      </c>
      <c r="F66" s="3"/>
      <c r="G66" s="384">
        <f t="shared" si="16"/>
        <v>0</v>
      </c>
    </row>
    <row r="67" ht="13.5" customHeight="1">
      <c r="A67" s="399" t="s">
        <v>541</v>
      </c>
      <c r="B67" s="2"/>
      <c r="C67" s="2"/>
      <c r="D67" s="3"/>
      <c r="E67" s="400">
        <f>SUM(E64:E66)</f>
        <v>0</v>
      </c>
      <c r="F67" s="3"/>
      <c r="G67" s="401">
        <f>SUM(G64:G66)</f>
        <v>0</v>
      </c>
    </row>
    <row r="68" ht="13.5" customHeight="1">
      <c r="A68" s="380" t="s">
        <v>492</v>
      </c>
      <c r="B68" s="381" t="s">
        <v>29</v>
      </c>
      <c r="C68" s="381">
        <v>1.0</v>
      </c>
      <c r="D68" s="382">
        <f>'VT Caçador'!$C$125</f>
        <v>0</v>
      </c>
      <c r="E68" s="383">
        <f>D68*C68</f>
        <v>0</v>
      </c>
      <c r="F68" s="3"/>
      <c r="G68" s="384">
        <f t="shared" ref="G68:G70" si="17">E68*12</f>
        <v>0</v>
      </c>
    </row>
    <row r="69" ht="13.5" customHeight="1">
      <c r="A69" s="380" t="s">
        <v>513</v>
      </c>
      <c r="B69" s="386" t="s">
        <v>542</v>
      </c>
      <c r="C69" s="2"/>
      <c r="D69" s="3"/>
      <c r="E69" s="387">
        <v>0.0</v>
      </c>
      <c r="F69" s="3"/>
      <c r="G69" s="384">
        <f t="shared" si="17"/>
        <v>0</v>
      </c>
    </row>
    <row r="70" ht="13.5" customHeight="1">
      <c r="A70" s="380" t="s">
        <v>543</v>
      </c>
      <c r="B70" s="386" t="s">
        <v>544</v>
      </c>
      <c r="C70" s="2"/>
      <c r="D70" s="3"/>
      <c r="E70" s="387">
        <v>0.0</v>
      </c>
      <c r="F70" s="3"/>
      <c r="G70" s="384">
        <f t="shared" si="17"/>
        <v>0</v>
      </c>
    </row>
    <row r="71" ht="13.5" customHeight="1">
      <c r="A71" s="399" t="s">
        <v>545</v>
      </c>
      <c r="B71" s="2"/>
      <c r="C71" s="2"/>
      <c r="D71" s="3"/>
      <c r="E71" s="400">
        <f>SUM(E68:E70)</f>
        <v>0</v>
      </c>
      <c r="F71" s="3"/>
      <c r="G71" s="401">
        <f>SUM(G68:G70)</f>
        <v>0</v>
      </c>
    </row>
    <row r="72" ht="13.5" customHeight="1">
      <c r="A72" s="380" t="s">
        <v>492</v>
      </c>
      <c r="B72" s="381" t="s">
        <v>29</v>
      </c>
      <c r="C72" s="381">
        <v>1.0</v>
      </c>
      <c r="D72" s="382">
        <f>'VT Videira'!$C$125</f>
        <v>0</v>
      </c>
      <c r="E72" s="383">
        <f>D72*C72</f>
        <v>0</v>
      </c>
      <c r="F72" s="3"/>
      <c r="G72" s="384">
        <f t="shared" ref="G72:G74" si="18">E72*12</f>
        <v>0</v>
      </c>
    </row>
    <row r="73" ht="13.5" customHeight="1">
      <c r="A73" s="380" t="s">
        <v>513</v>
      </c>
      <c r="B73" s="386" t="s">
        <v>546</v>
      </c>
      <c r="C73" s="2"/>
      <c r="D73" s="3"/>
      <c r="E73" s="387">
        <v>0.0</v>
      </c>
      <c r="F73" s="3"/>
      <c r="G73" s="384">
        <f t="shared" si="18"/>
        <v>0</v>
      </c>
    </row>
    <row r="74" ht="13.5" customHeight="1">
      <c r="A74" s="380" t="s">
        <v>547</v>
      </c>
      <c r="B74" s="386" t="s">
        <v>548</v>
      </c>
      <c r="C74" s="2"/>
      <c r="D74" s="3"/>
      <c r="E74" s="387">
        <v>0.0</v>
      </c>
      <c r="F74" s="3"/>
      <c r="G74" s="384">
        <f t="shared" si="18"/>
        <v>0</v>
      </c>
    </row>
    <row r="75" ht="12.75" customHeight="1">
      <c r="A75" s="399" t="s">
        <v>549</v>
      </c>
      <c r="B75" s="2"/>
      <c r="C75" s="2"/>
      <c r="D75" s="3"/>
      <c r="E75" s="400">
        <f>SUM(E72:E74)</f>
        <v>0</v>
      </c>
      <c r="F75" s="3"/>
      <c r="G75" s="401">
        <f>SUM(G72:G74)</f>
        <v>0</v>
      </c>
    </row>
    <row r="76" ht="12.75" customHeight="1">
      <c r="A76" s="404" t="s">
        <v>550</v>
      </c>
      <c r="B76" s="2"/>
      <c r="C76" s="2"/>
      <c r="D76" s="3"/>
      <c r="E76" s="405">
        <f>SUM(E8,E12,E16,E20,E24,E28,E32,E36,E41,E43,E47,E51,E55,E59,E63,E67,E71,E75)</f>
        <v>0</v>
      </c>
      <c r="F76" s="3"/>
      <c r="G76" s="406">
        <f>E76*12</f>
        <v>0</v>
      </c>
    </row>
    <row r="77" ht="13.5" customHeight="1">
      <c r="A77" s="173"/>
      <c r="B77" s="407"/>
    </row>
    <row r="78" ht="12.75" customHeight="1"/>
    <row r="79" ht="15.0" customHeight="1">
      <c r="A79" s="408" t="s">
        <v>551</v>
      </c>
      <c r="B79" s="2"/>
      <c r="C79" s="2"/>
      <c r="D79" s="3"/>
      <c r="E79" s="409" t="s">
        <v>476</v>
      </c>
      <c r="F79" s="3"/>
      <c r="G79" s="410" t="s">
        <v>477</v>
      </c>
    </row>
    <row r="80" ht="12.75" customHeight="1">
      <c r="A80" s="411" t="s">
        <v>552</v>
      </c>
      <c r="B80" s="2"/>
      <c r="C80" s="2"/>
      <c r="D80" s="3"/>
      <c r="E80" s="383">
        <f>SUM(E3,E6,E9,E13,E17,E21,E25,E29,E33,E37,E42,E44,E48,E52,E56,E60,E64,E68,E72)</f>
        <v>0</v>
      </c>
      <c r="F80" s="3"/>
      <c r="G80" s="384">
        <f t="shared" ref="G80:G82" si="19">E80*12</f>
        <v>0</v>
      </c>
    </row>
    <row r="81" ht="12.75" customHeight="1">
      <c r="A81" s="403" t="s">
        <v>553</v>
      </c>
      <c r="B81" s="2"/>
      <c r="C81" s="2"/>
      <c r="D81" s="3"/>
      <c r="E81" s="383">
        <f t="shared" ref="E81:E82" si="20">E38</f>
        <v>0</v>
      </c>
      <c r="F81" s="3"/>
      <c r="G81" s="384">
        <f t="shared" si="19"/>
        <v>0</v>
      </c>
    </row>
    <row r="82" ht="12.75" customHeight="1">
      <c r="A82" s="403" t="s">
        <v>554</v>
      </c>
      <c r="B82" s="2"/>
      <c r="C82" s="2"/>
      <c r="D82" s="3"/>
      <c r="E82" s="383">
        <f t="shared" si="20"/>
        <v>0</v>
      </c>
      <c r="F82" s="3"/>
      <c r="G82" s="384">
        <f t="shared" si="19"/>
        <v>0</v>
      </c>
    </row>
    <row r="83" ht="13.5" customHeight="1">
      <c r="A83" s="412" t="s">
        <v>480</v>
      </c>
      <c r="B83" s="2"/>
      <c r="C83" s="2"/>
      <c r="D83" s="3"/>
      <c r="E83" s="413">
        <f>SUM(E80:E82)</f>
        <v>0</v>
      </c>
      <c r="F83" s="3"/>
      <c r="G83" s="414">
        <f>SUM(G80:G82)</f>
        <v>0</v>
      </c>
    </row>
    <row r="84" ht="12.75" customHeight="1">
      <c r="A84" s="415" t="s">
        <v>555</v>
      </c>
      <c r="B84" s="2"/>
      <c r="C84" s="2"/>
      <c r="D84" s="3"/>
      <c r="E84" s="415" t="s">
        <v>476</v>
      </c>
      <c r="F84" s="3"/>
      <c r="G84" s="397" t="s">
        <v>556</v>
      </c>
    </row>
    <row r="85" ht="12.75" customHeight="1">
      <c r="A85" s="403" t="s">
        <v>557</v>
      </c>
      <c r="B85" s="2"/>
      <c r="C85" s="2"/>
      <c r="D85" s="3"/>
      <c r="E85" s="383">
        <f>SUM(E10,E14,E18,E22,E26,E30,E34,E45,E49,E53,E57,E61,E65,E69,E73)</f>
        <v>0</v>
      </c>
      <c r="F85" s="3"/>
      <c r="G85" s="384">
        <f t="shared" ref="G85:G88" si="21">E85*12</f>
        <v>0</v>
      </c>
    </row>
    <row r="86" ht="12.75" customHeight="1">
      <c r="A86" s="403" t="s">
        <v>558</v>
      </c>
      <c r="B86" s="2"/>
      <c r="C86" s="2"/>
      <c r="D86" s="3"/>
      <c r="E86" s="383">
        <f>E40</f>
        <v>0</v>
      </c>
      <c r="F86" s="3"/>
      <c r="G86" s="384">
        <f t="shared" si="21"/>
        <v>0</v>
      </c>
    </row>
    <row r="87" ht="12.75" customHeight="1">
      <c r="A87" s="403" t="s">
        <v>559</v>
      </c>
      <c r="B87" s="2"/>
      <c r="C87" s="2"/>
      <c r="D87" s="3"/>
      <c r="E87" s="383">
        <f>E11+E46</f>
        <v>0</v>
      </c>
      <c r="F87" s="3"/>
      <c r="G87" s="384">
        <f t="shared" si="21"/>
        <v>0</v>
      </c>
    </row>
    <row r="88" ht="12.75" customHeight="1">
      <c r="A88" s="403" t="s">
        <v>560</v>
      </c>
      <c r="B88" s="2"/>
      <c r="C88" s="2"/>
      <c r="D88" s="3"/>
      <c r="E88" s="383">
        <f>SUM(E4,E15,E19,E23,E27,E31,E35,E50,E54,E58,E62,E66,E70,E74)</f>
        <v>0</v>
      </c>
      <c r="F88" s="3"/>
      <c r="G88" s="384">
        <f t="shared" si="21"/>
        <v>0</v>
      </c>
    </row>
    <row r="89" ht="12.75" customHeight="1">
      <c r="A89" s="412" t="s">
        <v>480</v>
      </c>
      <c r="B89" s="2"/>
      <c r="C89" s="2"/>
      <c r="D89" s="3"/>
      <c r="E89" s="413">
        <f>SUM(E85:E88)</f>
        <v>0</v>
      </c>
      <c r="F89" s="3"/>
      <c r="G89" s="414">
        <f>SUM(G85:G88)</f>
        <v>0</v>
      </c>
    </row>
    <row r="90" ht="12.75" customHeight="1">
      <c r="A90" s="404" t="s">
        <v>561</v>
      </c>
      <c r="B90" s="2"/>
      <c r="C90" s="2"/>
      <c r="D90" s="3"/>
      <c r="E90" s="405">
        <f>E83+E89</f>
        <v>0</v>
      </c>
      <c r="F90" s="3"/>
      <c r="G90" s="406">
        <f>G83+G89</f>
        <v>0</v>
      </c>
      <c r="H90" s="407"/>
    </row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53">
    <mergeCell ref="B26:D26"/>
    <mergeCell ref="B27:D27"/>
    <mergeCell ref="E27:F27"/>
    <mergeCell ref="A28:D28"/>
    <mergeCell ref="E28:F28"/>
    <mergeCell ref="E29:F29"/>
    <mergeCell ref="E30:F30"/>
    <mergeCell ref="B30:D30"/>
    <mergeCell ref="B31:D31"/>
    <mergeCell ref="E31:F31"/>
    <mergeCell ref="A32:D32"/>
    <mergeCell ref="E32:F32"/>
    <mergeCell ref="E33:F33"/>
    <mergeCell ref="E34:F34"/>
    <mergeCell ref="B34:D34"/>
    <mergeCell ref="B35:D35"/>
    <mergeCell ref="E35:F35"/>
    <mergeCell ref="A36:D36"/>
    <mergeCell ref="E36:F36"/>
    <mergeCell ref="E37:F37"/>
    <mergeCell ref="E38:F38"/>
    <mergeCell ref="E39:F39"/>
    <mergeCell ref="B40:D40"/>
    <mergeCell ref="E40:F40"/>
    <mergeCell ref="A41:D41"/>
    <mergeCell ref="E41:F41"/>
    <mergeCell ref="E42:F42"/>
    <mergeCell ref="A43:D43"/>
    <mergeCell ref="E43:F43"/>
    <mergeCell ref="E44:F44"/>
    <mergeCell ref="B45:D45"/>
    <mergeCell ref="E45:F45"/>
    <mergeCell ref="B46:D46"/>
    <mergeCell ref="E46:F46"/>
    <mergeCell ref="A47:D47"/>
    <mergeCell ref="E47:F47"/>
    <mergeCell ref="E48:F48"/>
    <mergeCell ref="B49:D49"/>
    <mergeCell ref="E49:F49"/>
    <mergeCell ref="B50:D50"/>
    <mergeCell ref="E50:F50"/>
    <mergeCell ref="A51:D51"/>
    <mergeCell ref="E51:F51"/>
    <mergeCell ref="E52:F52"/>
    <mergeCell ref="B53:D53"/>
    <mergeCell ref="E53:F53"/>
    <mergeCell ref="B54:D54"/>
    <mergeCell ref="E54:F54"/>
    <mergeCell ref="A55:D55"/>
    <mergeCell ref="E55:F55"/>
    <mergeCell ref="E56:F56"/>
    <mergeCell ref="B57:D57"/>
    <mergeCell ref="E57:F57"/>
    <mergeCell ref="B58:D58"/>
    <mergeCell ref="E58:F58"/>
    <mergeCell ref="A59:D59"/>
    <mergeCell ref="E59:F59"/>
    <mergeCell ref="E60:F60"/>
    <mergeCell ref="B61:D61"/>
    <mergeCell ref="E61:F61"/>
    <mergeCell ref="B62:D62"/>
    <mergeCell ref="E62:F62"/>
    <mergeCell ref="A63:D63"/>
    <mergeCell ref="E63:F63"/>
    <mergeCell ref="E64:F64"/>
    <mergeCell ref="B65:D65"/>
    <mergeCell ref="E65:F65"/>
    <mergeCell ref="B66:D66"/>
    <mergeCell ref="E66:F66"/>
    <mergeCell ref="A67:D67"/>
    <mergeCell ref="E67:F67"/>
    <mergeCell ref="E68:F68"/>
    <mergeCell ref="B69:D69"/>
    <mergeCell ref="E69:F69"/>
    <mergeCell ref="B70:D70"/>
    <mergeCell ref="E70:F70"/>
    <mergeCell ref="A71:D71"/>
    <mergeCell ref="E71:F71"/>
    <mergeCell ref="E72:F72"/>
    <mergeCell ref="B73:D73"/>
    <mergeCell ref="E73:F73"/>
    <mergeCell ref="B74:D74"/>
    <mergeCell ref="E74:F74"/>
    <mergeCell ref="E75:F75"/>
    <mergeCell ref="A81:D81"/>
    <mergeCell ref="E81:F81"/>
    <mergeCell ref="A82:D82"/>
    <mergeCell ref="E82:F82"/>
    <mergeCell ref="A83:D83"/>
    <mergeCell ref="E83:F83"/>
    <mergeCell ref="E84:F84"/>
    <mergeCell ref="A88:D88"/>
    <mergeCell ref="E88:F88"/>
    <mergeCell ref="A89:D89"/>
    <mergeCell ref="E89:F89"/>
    <mergeCell ref="A90:D90"/>
    <mergeCell ref="E90:F90"/>
    <mergeCell ref="A84:D84"/>
    <mergeCell ref="A85:D85"/>
    <mergeCell ref="E85:F85"/>
    <mergeCell ref="A86:D86"/>
    <mergeCell ref="E86:F86"/>
    <mergeCell ref="A87:D87"/>
    <mergeCell ref="E87:F87"/>
    <mergeCell ref="A1:G1"/>
    <mergeCell ref="E2:F2"/>
    <mergeCell ref="E3:F3"/>
    <mergeCell ref="B4:D4"/>
    <mergeCell ref="E4:F4"/>
    <mergeCell ref="E5:F5"/>
    <mergeCell ref="E6:F6"/>
    <mergeCell ref="A5:D5"/>
    <mergeCell ref="A7:D7"/>
    <mergeCell ref="E7:F7"/>
    <mergeCell ref="A8:D8"/>
    <mergeCell ref="E8:F8"/>
    <mergeCell ref="E9:F9"/>
    <mergeCell ref="E10:F10"/>
    <mergeCell ref="B10:D10"/>
    <mergeCell ref="B11:D11"/>
    <mergeCell ref="E11:F11"/>
    <mergeCell ref="A12:D12"/>
    <mergeCell ref="E12:F12"/>
    <mergeCell ref="E13:F13"/>
    <mergeCell ref="E14:F14"/>
    <mergeCell ref="B14:D14"/>
    <mergeCell ref="B15:D15"/>
    <mergeCell ref="E15:F15"/>
    <mergeCell ref="A16:D16"/>
    <mergeCell ref="E16:F16"/>
    <mergeCell ref="E17:F17"/>
    <mergeCell ref="E18:F18"/>
    <mergeCell ref="B18:D18"/>
    <mergeCell ref="B19:D19"/>
    <mergeCell ref="E19:F19"/>
    <mergeCell ref="A20:D20"/>
    <mergeCell ref="E20:F20"/>
    <mergeCell ref="E21:F21"/>
    <mergeCell ref="E22:F22"/>
    <mergeCell ref="B22:D22"/>
    <mergeCell ref="B23:D23"/>
    <mergeCell ref="E23:F23"/>
    <mergeCell ref="A24:D24"/>
    <mergeCell ref="E24:F24"/>
    <mergeCell ref="E25:F25"/>
    <mergeCell ref="E26:F26"/>
    <mergeCell ref="A75:D75"/>
    <mergeCell ref="A76:D76"/>
    <mergeCell ref="E76:F76"/>
    <mergeCell ref="A79:D79"/>
    <mergeCell ref="E79:F79"/>
    <mergeCell ref="A80:D80"/>
    <mergeCell ref="E80:F80"/>
  </mergeCells>
  <printOptions/>
  <pageMargins bottom="0.659027777777778" footer="0.0" header="0.0" left="0.39375" right="0.39375" top="0.659027777777778"/>
  <pageSetup paperSize="9" orientation="landscape"/>
  <headerFooter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2.14"/>
    <col customWidth="1" min="2" max="2" width="26.57"/>
    <col customWidth="1" min="3" max="3" width="29.0"/>
    <col customWidth="1" min="4" max="4" width="17.14"/>
    <col customWidth="1" min="5" max="5" width="6.71"/>
    <col customWidth="1" min="6" max="7" width="11.71"/>
    <col customWidth="1" min="8" max="26" width="8.71"/>
  </cols>
  <sheetData>
    <row r="1">
      <c r="A1" s="1" t="s">
        <v>0</v>
      </c>
      <c r="B1" s="2"/>
      <c r="C1" s="2"/>
      <c r="D1" s="2"/>
      <c r="E1" s="3"/>
    </row>
    <row r="2">
      <c r="A2" s="4" t="s">
        <v>1</v>
      </c>
      <c r="B2" s="2"/>
      <c r="C2" s="2"/>
      <c r="D2" s="2"/>
      <c r="E2" s="3"/>
    </row>
    <row r="3" ht="12.75" customHeight="1"/>
    <row r="4" ht="12.75" customHeight="1"/>
    <row r="5" ht="13.5" customHeight="1">
      <c r="A5" s="5" t="s">
        <v>2</v>
      </c>
      <c r="B5" s="2"/>
      <c r="C5" s="2"/>
      <c r="D5" s="2"/>
      <c r="E5" s="3"/>
    </row>
    <row r="6" ht="13.5" customHeight="1">
      <c r="A6" s="6" t="s">
        <v>3</v>
      </c>
      <c r="B6" s="3"/>
      <c r="C6" s="7" t="s">
        <v>4</v>
      </c>
      <c r="D6" s="2"/>
      <c r="E6" s="3"/>
    </row>
    <row r="7" ht="13.5" customHeight="1">
      <c r="A7" s="8" t="s">
        <v>5</v>
      </c>
      <c r="B7" s="3"/>
      <c r="C7" s="9">
        <v>22.0</v>
      </c>
      <c r="D7" s="2"/>
      <c r="E7" s="3"/>
    </row>
    <row r="8" ht="13.5" customHeight="1">
      <c r="A8" s="6" t="s">
        <v>6</v>
      </c>
      <c r="B8" s="3"/>
      <c r="C8" s="7" t="s">
        <v>7</v>
      </c>
      <c r="D8" s="2"/>
      <c r="E8" s="3"/>
    </row>
    <row r="9" ht="13.5" customHeight="1">
      <c r="A9" s="8" t="s">
        <v>8</v>
      </c>
      <c r="B9" s="3"/>
      <c r="C9" s="119"/>
      <c r="D9" s="2"/>
      <c r="E9" s="3"/>
    </row>
    <row r="10" ht="15.75" customHeight="1">
      <c r="A10" s="6" t="s">
        <v>9</v>
      </c>
      <c r="B10" s="3"/>
      <c r="C10" s="7" t="s">
        <v>10</v>
      </c>
      <c r="D10" s="2"/>
      <c r="E10" s="3"/>
    </row>
    <row r="11" ht="13.5" customHeight="1">
      <c r="A11" s="8" t="s">
        <v>11</v>
      </c>
      <c r="B11" s="3"/>
      <c r="C11" s="11" t="s">
        <v>165</v>
      </c>
      <c r="D11" s="2"/>
      <c r="E11" s="3"/>
    </row>
    <row r="12" ht="14.25" customHeight="1">
      <c r="A12" s="6" t="s">
        <v>13</v>
      </c>
      <c r="B12" s="3"/>
      <c r="C12" s="12">
        <v>2.0</v>
      </c>
      <c r="D12" s="2"/>
      <c r="E12" s="3"/>
    </row>
    <row r="13" ht="13.5" customHeight="1">
      <c r="A13" s="8" t="s">
        <v>14</v>
      </c>
      <c r="B13" s="3"/>
      <c r="C13" s="13">
        <v>44197.0</v>
      </c>
      <c r="D13" s="2"/>
      <c r="E13" s="3"/>
    </row>
    <row r="14" ht="13.5" customHeight="1">
      <c r="A14" s="14"/>
      <c r="B14" s="14"/>
      <c r="C14" s="14"/>
      <c r="D14" s="14"/>
      <c r="E14" s="14"/>
    </row>
    <row r="15" ht="13.5" customHeight="1">
      <c r="A15" s="15"/>
      <c r="B15" s="15"/>
      <c r="C15" s="15"/>
      <c r="D15" s="15"/>
      <c r="E15" s="15"/>
    </row>
    <row r="16" ht="13.5" hidden="1" customHeight="1">
      <c r="A16" s="16" t="s">
        <v>15</v>
      </c>
      <c r="B16" s="17" t="s">
        <v>16</v>
      </c>
      <c r="C16" s="15"/>
      <c r="D16" s="15"/>
      <c r="E16" s="15"/>
    </row>
    <row r="17" ht="13.5" hidden="1" customHeight="1">
      <c r="A17" s="18" t="s">
        <v>17</v>
      </c>
      <c r="B17" s="19">
        <v>600.0</v>
      </c>
      <c r="C17" s="15"/>
      <c r="D17" s="15"/>
      <c r="E17" s="15"/>
    </row>
    <row r="18" ht="13.5" hidden="1" customHeight="1">
      <c r="A18" s="20" t="s">
        <v>18</v>
      </c>
      <c r="B18" s="21">
        <v>1125.0</v>
      </c>
      <c r="C18" s="15"/>
      <c r="D18" s="15"/>
      <c r="E18" s="15"/>
    </row>
    <row r="19" ht="13.5" hidden="1" customHeight="1">
      <c r="A19" s="20" t="s">
        <v>19</v>
      </c>
      <c r="B19" s="19">
        <v>750.0</v>
      </c>
      <c r="C19" s="15"/>
      <c r="D19" s="15"/>
      <c r="E19" s="15"/>
    </row>
    <row r="20" ht="13.5" hidden="1" customHeight="1">
      <c r="A20" s="20" t="s">
        <v>20</v>
      </c>
      <c r="B20" s="19">
        <v>150.0</v>
      </c>
      <c r="C20" s="15"/>
      <c r="D20" s="15"/>
      <c r="E20" s="15"/>
    </row>
    <row r="21" ht="13.5" hidden="1" customHeight="1">
      <c r="A21" s="20" t="s">
        <v>21</v>
      </c>
      <c r="B21" s="21">
        <v>1350.0</v>
      </c>
      <c r="C21" s="15"/>
      <c r="D21" s="15"/>
      <c r="E21" s="15"/>
    </row>
    <row r="22" ht="14.25" hidden="1" customHeight="1">
      <c r="A22" s="20" t="s">
        <v>22</v>
      </c>
      <c r="B22" s="21">
        <v>4500.0</v>
      </c>
      <c r="C22" s="15"/>
      <c r="D22" s="15"/>
      <c r="E22" s="15"/>
    </row>
    <row r="23" ht="13.5" hidden="1" customHeight="1">
      <c r="A23" s="20" t="s">
        <v>23</v>
      </c>
      <c r="B23" s="21">
        <v>75000.0</v>
      </c>
      <c r="C23" s="15"/>
      <c r="D23" s="15"/>
      <c r="E23" s="15"/>
    </row>
    <row r="24" ht="13.5" hidden="1" customHeight="1">
      <c r="A24" s="20" t="s">
        <v>24</v>
      </c>
      <c r="B24" s="19">
        <v>225.0</v>
      </c>
      <c r="C24" s="15"/>
      <c r="D24" s="15"/>
      <c r="E24" s="15"/>
    </row>
    <row r="25" ht="13.5" hidden="1" customHeight="1">
      <c r="A25" s="20" t="s">
        <v>25</v>
      </c>
      <c r="B25" s="22">
        <v>97.5</v>
      </c>
      <c r="C25" s="15"/>
      <c r="D25" s="15"/>
      <c r="E25" s="15"/>
    </row>
    <row r="26" ht="13.5" hidden="1" customHeight="1">
      <c r="A26" s="20" t="s">
        <v>26</v>
      </c>
      <c r="B26" s="22">
        <v>337.5</v>
      </c>
      <c r="C26" s="15"/>
      <c r="D26" s="15"/>
      <c r="E26" s="15"/>
    </row>
    <row r="27" ht="12.75" customHeight="1"/>
    <row r="28" ht="13.5" customHeight="1"/>
    <row r="29" ht="30.75" customHeight="1">
      <c r="A29" s="23" t="s">
        <v>27</v>
      </c>
      <c r="B29" s="24" t="s">
        <v>28</v>
      </c>
      <c r="C29" s="24" t="s">
        <v>29</v>
      </c>
    </row>
    <row r="30" ht="13.5" customHeight="1">
      <c r="A30" s="25" t="s">
        <v>30</v>
      </c>
      <c r="B30" s="25"/>
      <c r="C30" s="25"/>
    </row>
    <row r="31" ht="13.5" customHeight="1">
      <c r="A31" s="26" t="s">
        <v>31</v>
      </c>
      <c r="B31" s="27" t="s">
        <v>32</v>
      </c>
      <c r="C31" s="27" t="s">
        <v>33</v>
      </c>
    </row>
    <row r="32" ht="13.5" customHeight="1">
      <c r="A32" s="28" t="s">
        <v>34</v>
      </c>
      <c r="B32" s="29"/>
      <c r="C32" s="30" t="str">
        <f>C9</f>
        <v/>
      </c>
    </row>
    <row r="33" ht="13.5" customHeight="1">
      <c r="A33" s="28" t="s">
        <v>35</v>
      </c>
      <c r="B33" s="31"/>
      <c r="C33" s="32"/>
    </row>
    <row r="34" ht="13.5" customHeight="1">
      <c r="A34" s="28" t="s">
        <v>36</v>
      </c>
      <c r="B34" s="33">
        <v>0.2</v>
      </c>
      <c r="C34" s="30">
        <f>C32*B34</f>
        <v>0</v>
      </c>
    </row>
    <row r="35" ht="13.5" customHeight="1">
      <c r="A35" s="28" t="s">
        <v>37</v>
      </c>
      <c r="B35" s="34"/>
      <c r="C35" s="30"/>
    </row>
    <row r="36" ht="13.5" customHeight="1">
      <c r="A36" s="28" t="s">
        <v>38</v>
      </c>
      <c r="B36" s="34"/>
      <c r="C36" s="30"/>
    </row>
    <row r="37" ht="13.5" customHeight="1">
      <c r="A37" s="28" t="s">
        <v>39</v>
      </c>
      <c r="B37" s="34"/>
      <c r="C37" s="30"/>
    </row>
    <row r="38" ht="13.5" customHeight="1">
      <c r="A38" s="28" t="s">
        <v>40</v>
      </c>
      <c r="B38" s="35"/>
      <c r="C38" s="30"/>
    </row>
    <row r="39" ht="13.5" customHeight="1">
      <c r="A39" s="36" t="s">
        <v>41</v>
      </c>
      <c r="B39" s="37"/>
      <c r="C39" s="38">
        <f>SUM(C32:C38)</f>
        <v>0</v>
      </c>
    </row>
    <row r="40" ht="13.5" customHeight="1">
      <c r="A40" s="39"/>
      <c r="B40" s="40"/>
      <c r="C40" s="41"/>
    </row>
    <row r="41" ht="13.5" customHeight="1">
      <c r="A41" s="42" t="s">
        <v>42</v>
      </c>
      <c r="B41" s="2"/>
      <c r="C41" s="3"/>
    </row>
    <row r="42" ht="13.5" customHeight="1">
      <c r="A42" s="43" t="s">
        <v>43</v>
      </c>
      <c r="B42" s="44" t="s">
        <v>32</v>
      </c>
      <c r="C42" s="44" t="s">
        <v>33</v>
      </c>
    </row>
    <row r="43" ht="13.5" customHeight="1">
      <c r="A43" s="28" t="s">
        <v>44</v>
      </c>
      <c r="B43" s="45">
        <v>0.0833</v>
      </c>
      <c r="C43" s="46">
        <f t="shared" ref="C43:C44" si="1">$B43*C$39</f>
        <v>0</v>
      </c>
    </row>
    <row r="44" ht="13.5" customHeight="1">
      <c r="A44" s="28" t="s">
        <v>166</v>
      </c>
      <c r="B44" s="45">
        <v>0.1111</v>
      </c>
      <c r="C44" s="46">
        <f t="shared" si="1"/>
        <v>0</v>
      </c>
    </row>
    <row r="45" ht="13.5" customHeight="1">
      <c r="A45" s="36" t="s">
        <v>46</v>
      </c>
      <c r="B45" s="47">
        <f t="shared" ref="B45:C45" si="2">SUM(B43:B44)</f>
        <v>0.1944</v>
      </c>
      <c r="C45" s="38">
        <f t="shared" si="2"/>
        <v>0</v>
      </c>
    </row>
    <row r="46">
      <c r="A46" s="43" t="s">
        <v>167</v>
      </c>
      <c r="B46" s="44" t="s">
        <v>32</v>
      </c>
      <c r="C46" s="44" t="s">
        <v>33</v>
      </c>
    </row>
    <row r="47" ht="13.5" customHeight="1">
      <c r="A47" s="28" t="s">
        <v>48</v>
      </c>
      <c r="B47" s="45">
        <v>0.2</v>
      </c>
      <c r="C47" s="46">
        <f>B47*(C45+C39)</f>
        <v>0</v>
      </c>
    </row>
    <row r="48" ht="13.5" customHeight="1">
      <c r="A48" s="28" t="s">
        <v>49</v>
      </c>
      <c r="B48" s="45">
        <v>0.025</v>
      </c>
      <c r="C48" s="46">
        <f t="shared" ref="C48:C54" si="3">$B48*(C$39+C$45)</f>
        <v>0</v>
      </c>
    </row>
    <row r="49" ht="13.5" customHeight="1">
      <c r="A49" s="28" t="s">
        <v>168</v>
      </c>
      <c r="B49" s="45">
        <v>0.03</v>
      </c>
      <c r="C49" s="46">
        <f t="shared" si="3"/>
        <v>0</v>
      </c>
    </row>
    <row r="50" ht="13.5" customHeight="1">
      <c r="A50" s="28" t="s">
        <v>51</v>
      </c>
      <c r="B50" s="45">
        <v>0.015</v>
      </c>
      <c r="C50" s="46">
        <f t="shared" si="3"/>
        <v>0</v>
      </c>
    </row>
    <row r="51" ht="13.5" customHeight="1">
      <c r="A51" s="28" t="s">
        <v>52</v>
      </c>
      <c r="B51" s="45">
        <v>0.01</v>
      </c>
      <c r="C51" s="46">
        <f t="shared" si="3"/>
        <v>0</v>
      </c>
    </row>
    <row r="52" ht="13.5" customHeight="1">
      <c r="A52" s="28" t="s">
        <v>53</v>
      </c>
      <c r="B52" s="45">
        <v>0.006</v>
      </c>
      <c r="C52" s="46">
        <f t="shared" si="3"/>
        <v>0</v>
      </c>
    </row>
    <row r="53" ht="13.5" customHeight="1">
      <c r="A53" s="28" t="s">
        <v>54</v>
      </c>
      <c r="B53" s="45">
        <v>0.002</v>
      </c>
      <c r="C53" s="46">
        <f t="shared" si="3"/>
        <v>0</v>
      </c>
    </row>
    <row r="54" ht="15.0" customHeight="1">
      <c r="A54" s="28" t="s">
        <v>55</v>
      </c>
      <c r="B54" s="45">
        <v>0.08</v>
      </c>
      <c r="C54" s="46">
        <f t="shared" si="3"/>
        <v>0</v>
      </c>
    </row>
    <row r="55" ht="12.0" customHeight="1">
      <c r="A55" s="36" t="s">
        <v>46</v>
      </c>
      <c r="B55" s="47">
        <f t="shared" ref="B55:C55" si="4">SUM(B47:B54)</f>
        <v>0.368</v>
      </c>
      <c r="C55" s="38">
        <f t="shared" si="4"/>
        <v>0</v>
      </c>
    </row>
    <row r="56" ht="13.5" customHeight="1">
      <c r="A56" s="26" t="s">
        <v>56</v>
      </c>
      <c r="B56" s="44" t="s">
        <v>57</v>
      </c>
      <c r="C56" s="44" t="s">
        <v>33</v>
      </c>
    </row>
    <row r="57" ht="13.5" customHeight="1">
      <c r="A57" s="28" t="s">
        <v>58</v>
      </c>
      <c r="B57" s="48"/>
      <c r="C57" s="30">
        <f>(2*22*$B57)-(0.06*C32)</f>
        <v>0</v>
      </c>
    </row>
    <row r="58" ht="13.5" customHeight="1">
      <c r="A58" s="28" t="s">
        <v>59</v>
      </c>
      <c r="B58" s="121"/>
      <c r="C58" s="46" t="str">
        <f t="shared" ref="C58:C61" si="5">$B58</f>
        <v/>
      </c>
    </row>
    <row r="59" ht="13.5" customHeight="1">
      <c r="A59" s="50" t="s">
        <v>60</v>
      </c>
      <c r="B59" s="49"/>
      <c r="C59" s="46" t="str">
        <f t="shared" si="5"/>
        <v/>
      </c>
    </row>
    <row r="60" ht="14.25" customHeight="1">
      <c r="A60" s="28" t="s">
        <v>61</v>
      </c>
      <c r="B60" s="48"/>
      <c r="C60" s="46" t="str">
        <f t="shared" si="5"/>
        <v/>
      </c>
    </row>
    <row r="61" ht="13.5" customHeight="1">
      <c r="A61" s="28" t="s">
        <v>62</v>
      </c>
      <c r="B61" s="48"/>
      <c r="C61" s="46" t="str">
        <f t="shared" si="5"/>
        <v/>
      </c>
    </row>
    <row r="62" ht="13.5" customHeight="1">
      <c r="A62" s="36" t="s">
        <v>46</v>
      </c>
      <c r="B62" s="38"/>
      <c r="C62" s="38">
        <f>SUM(C57:C61)</f>
        <v>0</v>
      </c>
    </row>
    <row r="63" ht="13.5" customHeight="1">
      <c r="A63" s="43" t="s">
        <v>63</v>
      </c>
      <c r="B63" s="44" t="s">
        <v>32</v>
      </c>
      <c r="C63" s="44" t="s">
        <v>33</v>
      </c>
    </row>
    <row r="64" ht="13.5" customHeight="1">
      <c r="A64" s="51" t="s">
        <v>64</v>
      </c>
      <c r="B64" s="52">
        <f t="shared" ref="B64:C64" si="6">B45</f>
        <v>0.1944</v>
      </c>
      <c r="C64" s="46">
        <f t="shared" si="6"/>
        <v>0</v>
      </c>
    </row>
    <row r="65" ht="13.5" customHeight="1">
      <c r="A65" s="51" t="s">
        <v>65</v>
      </c>
      <c r="B65" s="52">
        <f t="shared" ref="B65:C65" si="7">B55</f>
        <v>0.368</v>
      </c>
      <c r="C65" s="46">
        <f t="shared" si="7"/>
        <v>0</v>
      </c>
    </row>
    <row r="66" ht="13.5" customHeight="1">
      <c r="A66" s="51" t="s">
        <v>56</v>
      </c>
      <c r="B66" s="52"/>
      <c r="C66" s="46">
        <f>C62</f>
        <v>0</v>
      </c>
    </row>
    <row r="67" ht="13.5" customHeight="1">
      <c r="A67" s="53" t="s">
        <v>162</v>
      </c>
      <c r="B67" s="37"/>
      <c r="C67" s="38">
        <f>SUM(C64:C66)</f>
        <v>0</v>
      </c>
    </row>
    <row r="68" ht="13.5" customHeight="1">
      <c r="A68" s="54"/>
      <c r="B68" s="41"/>
      <c r="C68" s="41"/>
    </row>
    <row r="69" ht="13.5" customHeight="1">
      <c r="A69" s="55" t="s">
        <v>67</v>
      </c>
      <c r="B69" s="25"/>
      <c r="C69" s="25"/>
    </row>
    <row r="70" ht="13.5" customHeight="1">
      <c r="A70" s="26" t="s">
        <v>68</v>
      </c>
      <c r="B70" s="44" t="s">
        <v>32</v>
      </c>
      <c r="C70" s="44" t="s">
        <v>33</v>
      </c>
    </row>
    <row r="71" ht="13.5" customHeight="1">
      <c r="A71" s="28" t="s">
        <v>69</v>
      </c>
      <c r="B71" s="45">
        <f>1/12*0.05</f>
        <v>0.004166666667</v>
      </c>
      <c r="C71" s="46">
        <f t="shared" ref="C71:C76" si="8">$B71*C$39</f>
        <v>0</v>
      </c>
    </row>
    <row r="72" ht="13.5" customHeight="1">
      <c r="A72" s="56" t="s">
        <v>70</v>
      </c>
      <c r="B72" s="45">
        <f>B54*B71</f>
        <v>0.0003333333333</v>
      </c>
      <c r="C72" s="46">
        <f t="shared" si="8"/>
        <v>0</v>
      </c>
    </row>
    <row r="73" ht="13.5" customHeight="1">
      <c r="A73" s="28" t="s">
        <v>169</v>
      </c>
      <c r="B73" s="57">
        <v>0.02</v>
      </c>
      <c r="C73" s="46">
        <f t="shared" si="8"/>
        <v>0</v>
      </c>
    </row>
    <row r="74" ht="13.5" customHeight="1">
      <c r="A74" s="28" t="s">
        <v>72</v>
      </c>
      <c r="B74" s="45">
        <f>1/30*7/12</f>
        <v>0.01944444444</v>
      </c>
      <c r="C74" s="46">
        <f t="shared" si="8"/>
        <v>0</v>
      </c>
    </row>
    <row r="75" ht="13.5" customHeight="1">
      <c r="A75" s="28" t="s">
        <v>73</v>
      </c>
      <c r="B75" s="45">
        <f>B55*B74</f>
        <v>0.007155555556</v>
      </c>
      <c r="C75" s="46">
        <f t="shared" si="8"/>
        <v>0</v>
      </c>
    </row>
    <row r="76" ht="13.5" customHeight="1">
      <c r="A76" s="28" t="s">
        <v>74</v>
      </c>
      <c r="B76" s="57">
        <v>0.02</v>
      </c>
      <c r="C76" s="46">
        <f t="shared" si="8"/>
        <v>0</v>
      </c>
    </row>
    <row r="77" ht="13.5" customHeight="1">
      <c r="A77" s="36" t="s">
        <v>41</v>
      </c>
      <c r="B77" s="37">
        <f t="shared" ref="B77:C77" si="9">SUM(B71:B76)</f>
        <v>0.0711</v>
      </c>
      <c r="C77" s="38">
        <f t="shared" si="9"/>
        <v>0</v>
      </c>
    </row>
    <row r="78" ht="13.5" customHeight="1">
      <c r="A78" s="54"/>
      <c r="B78" s="41"/>
      <c r="C78" s="41"/>
    </row>
    <row r="79" ht="13.5" customHeight="1">
      <c r="A79" s="42" t="s">
        <v>75</v>
      </c>
      <c r="B79" s="2"/>
      <c r="C79" s="3"/>
    </row>
    <row r="80" ht="13.5" customHeight="1">
      <c r="A80" s="26" t="s">
        <v>76</v>
      </c>
      <c r="B80" s="44" t="s">
        <v>32</v>
      </c>
      <c r="C80" s="44" t="s">
        <v>33</v>
      </c>
    </row>
    <row r="81" ht="13.5" customHeight="1">
      <c r="A81" s="58" t="s">
        <v>77</v>
      </c>
      <c r="B81" s="59">
        <v>0.00926</v>
      </c>
      <c r="C81" s="46">
        <f>$B81*(C$39+C67+C77)</f>
        <v>0</v>
      </c>
    </row>
    <row r="82" ht="13.5" customHeight="1">
      <c r="A82" s="58" t="s">
        <v>78</v>
      </c>
      <c r="B82" s="45">
        <v>0.0028</v>
      </c>
      <c r="C82" s="46">
        <f>$B82*(C$39+C67+C77)</f>
        <v>0</v>
      </c>
    </row>
    <row r="83" ht="13.5" customHeight="1">
      <c r="A83" s="58" t="s">
        <v>79</v>
      </c>
      <c r="B83" s="45">
        <v>4.0E-4</v>
      </c>
      <c r="C83" s="46">
        <f>$B83*(C$39+C67+C77)</f>
        <v>0</v>
      </c>
    </row>
    <row r="84" ht="13.5" customHeight="1">
      <c r="A84" s="58" t="s">
        <v>80</v>
      </c>
      <c r="B84" s="45">
        <v>0.0027</v>
      </c>
      <c r="C84" s="46">
        <f>$B84*(C$39+C67+C77)</f>
        <v>0</v>
      </c>
    </row>
    <row r="85" ht="14.25" customHeight="1">
      <c r="A85" s="58" t="s">
        <v>81</v>
      </c>
      <c r="B85" s="45">
        <v>9.0E-4</v>
      </c>
      <c r="C85" s="46">
        <f>$B85*(C$39+C67+C77)</f>
        <v>0</v>
      </c>
    </row>
    <row r="86" ht="13.5" customHeight="1">
      <c r="A86" s="58" t="s">
        <v>82</v>
      </c>
      <c r="B86" s="45">
        <v>0.0166</v>
      </c>
      <c r="C86" s="46">
        <f>$B86*(C$39+C67+C77)</f>
        <v>0</v>
      </c>
    </row>
    <row r="87" ht="13.5" customHeight="1">
      <c r="A87" s="36" t="s">
        <v>46</v>
      </c>
      <c r="B87" s="47">
        <f t="shared" ref="B87:C87" si="10">SUM(B81:B86)</f>
        <v>0.03266</v>
      </c>
      <c r="C87" s="38">
        <f t="shared" si="10"/>
        <v>0</v>
      </c>
    </row>
    <row r="88" ht="13.5" customHeight="1">
      <c r="A88" s="26" t="s">
        <v>83</v>
      </c>
      <c r="B88" s="60"/>
      <c r="C88" s="44" t="s">
        <v>33</v>
      </c>
    </row>
    <row r="89" ht="13.5" customHeight="1">
      <c r="A89" s="28" t="s">
        <v>84</v>
      </c>
      <c r="B89" s="45">
        <v>0.0</v>
      </c>
      <c r="C89" s="46">
        <f>$B89*C$39</f>
        <v>0</v>
      </c>
    </row>
    <row r="90" ht="13.5" customHeight="1">
      <c r="A90" s="36" t="s">
        <v>46</v>
      </c>
      <c r="B90" s="47">
        <f t="shared" ref="B90:C90" si="11">SUM(B89)</f>
        <v>0</v>
      </c>
      <c r="C90" s="38">
        <f t="shared" si="11"/>
        <v>0</v>
      </c>
    </row>
    <row r="91" ht="13.5" customHeight="1">
      <c r="A91" s="26" t="s">
        <v>85</v>
      </c>
      <c r="B91" s="44" t="s">
        <v>32</v>
      </c>
      <c r="C91" s="44" t="s">
        <v>33</v>
      </c>
    </row>
    <row r="92" ht="13.5" customHeight="1">
      <c r="A92" s="28" t="s">
        <v>86</v>
      </c>
      <c r="B92" s="45">
        <f t="shared" ref="B92:C92" si="12">B87</f>
        <v>0.03266</v>
      </c>
      <c r="C92" s="46">
        <f t="shared" si="12"/>
        <v>0</v>
      </c>
    </row>
    <row r="93" ht="13.5" customHeight="1">
      <c r="A93" s="28" t="s">
        <v>87</v>
      </c>
      <c r="B93" s="45">
        <f t="shared" ref="B93:C93" si="13">B90</f>
        <v>0</v>
      </c>
      <c r="C93" s="46">
        <f t="shared" si="13"/>
        <v>0</v>
      </c>
    </row>
    <row r="94" ht="13.5" customHeight="1">
      <c r="A94" s="36" t="s">
        <v>41</v>
      </c>
      <c r="B94" s="37"/>
      <c r="C94" s="38">
        <f>SUM(C92:C93)</f>
        <v>0</v>
      </c>
    </row>
    <row r="95" ht="13.5" customHeight="1">
      <c r="A95" s="54"/>
      <c r="B95" s="64"/>
      <c r="C95" s="41"/>
    </row>
    <row r="96" ht="13.5" customHeight="1">
      <c r="A96" s="42" t="s">
        <v>88</v>
      </c>
      <c r="B96" s="2"/>
      <c r="C96" s="3"/>
    </row>
    <row r="97" ht="15.0" customHeight="1">
      <c r="A97" s="26" t="s">
        <v>89</v>
      </c>
      <c r="B97" s="44" t="s">
        <v>57</v>
      </c>
      <c r="C97" s="44" t="s">
        <v>33</v>
      </c>
    </row>
    <row r="98" ht="15.0" customHeight="1">
      <c r="A98" s="28" t="s">
        <v>90</v>
      </c>
      <c r="B98" s="120">
        <f>'Materiais - Equipamentos - Unif'!$E$354</f>
        <v>0</v>
      </c>
      <c r="C98" s="30">
        <f t="shared" ref="C98:C100" si="14">B98</f>
        <v>0</v>
      </c>
    </row>
    <row r="99" ht="15.0" customHeight="1">
      <c r="A99" s="28" t="s">
        <v>91</v>
      </c>
      <c r="B99" s="66">
        <f>'Materiais - Equipamentos - Unif'!$E$350</f>
        <v>0</v>
      </c>
      <c r="C99" s="30">
        <f t="shared" si="14"/>
        <v>0</v>
      </c>
    </row>
    <row r="100" ht="15.0" customHeight="1">
      <c r="A100" s="28" t="s">
        <v>92</v>
      </c>
      <c r="B100" s="66">
        <f>'Materiais - Equipamentos - Unif'!$E$352</f>
        <v>0</v>
      </c>
      <c r="C100" s="30">
        <f t="shared" si="14"/>
        <v>0</v>
      </c>
    </row>
    <row r="101" ht="15.0" customHeight="1">
      <c r="A101" s="28" t="s">
        <v>93</v>
      </c>
      <c r="B101" s="66"/>
      <c r="C101" s="30">
        <v>0.0</v>
      </c>
    </row>
    <row r="102" ht="15.0" customHeight="1">
      <c r="A102" s="36" t="s">
        <v>41</v>
      </c>
      <c r="B102" s="67"/>
      <c r="C102" s="38">
        <f>SUM(C98:C101)</f>
        <v>0</v>
      </c>
    </row>
    <row r="103" ht="15.75" customHeight="1">
      <c r="A103" s="54"/>
      <c r="B103" s="64"/>
      <c r="C103" s="41"/>
    </row>
    <row r="104" ht="16.5" customHeight="1">
      <c r="A104" s="42" t="s">
        <v>94</v>
      </c>
      <c r="B104" s="2"/>
      <c r="C104" s="3"/>
    </row>
    <row r="105" ht="17.25" customHeight="1">
      <c r="A105" s="26" t="s">
        <v>95</v>
      </c>
      <c r="B105" s="44" t="s">
        <v>32</v>
      </c>
      <c r="C105" s="44" t="s">
        <v>33</v>
      </c>
    </row>
    <row r="106" ht="15.0" customHeight="1">
      <c r="A106" s="28" t="s">
        <v>96</v>
      </c>
      <c r="B106" s="68"/>
      <c r="C106" s="46">
        <f>$B106*(C39+C67+C77+C94+C102)</f>
        <v>0</v>
      </c>
    </row>
    <row r="107" ht="13.5" customHeight="1">
      <c r="A107" s="28" t="s">
        <v>97</v>
      </c>
      <c r="B107" s="68"/>
      <c r="C107" s="46">
        <f>$B107*(C39+C67+C77+C94+C102+C106)</f>
        <v>0</v>
      </c>
    </row>
    <row r="108" ht="24.75" customHeight="1">
      <c r="A108" s="28" t="s">
        <v>170</v>
      </c>
      <c r="B108" s="45">
        <f>SUM(B109:B112)</f>
        <v>0.1175</v>
      </c>
      <c r="C108" s="46">
        <f>((C39+C67+C77+C94+C102+C106+C107)/(1-($B$108)))*$B108</f>
        <v>0</v>
      </c>
    </row>
    <row r="109" ht="13.5" customHeight="1">
      <c r="A109" s="69" t="s">
        <v>99</v>
      </c>
      <c r="B109" s="45">
        <v>0.0925</v>
      </c>
      <c r="C109" s="70">
        <f>((C39+C67+C77+C94+C102+C106+C107)/(1-($B$109+$B$111)))*$B109</f>
        <v>0</v>
      </c>
    </row>
    <row r="110" ht="13.5" customHeight="1">
      <c r="A110" s="69" t="s">
        <v>100</v>
      </c>
      <c r="B110" s="45"/>
      <c r="C110" s="70"/>
    </row>
    <row r="111" ht="13.5" customHeight="1">
      <c r="A111" s="69" t="s">
        <v>101</v>
      </c>
      <c r="B111" s="45">
        <v>0.025</v>
      </c>
      <c r="C111" s="70">
        <f>((C39+C67+C77+C94+C102+C106+C107)/(1-($B$111+$B$109)))*$B111</f>
        <v>0</v>
      </c>
    </row>
    <row r="112" ht="13.5" customHeight="1">
      <c r="A112" s="69" t="s">
        <v>102</v>
      </c>
      <c r="B112" s="71"/>
      <c r="C112" s="72"/>
    </row>
    <row r="113" ht="13.5" customHeight="1">
      <c r="A113" s="36" t="s">
        <v>41</v>
      </c>
      <c r="B113" s="67"/>
      <c r="C113" s="38">
        <f>SUM(C106:C108)</f>
        <v>0</v>
      </c>
    </row>
    <row r="114" ht="13.5" customHeight="1">
      <c r="A114" s="15"/>
      <c r="B114" s="15"/>
      <c r="C114" s="15"/>
    </row>
    <row r="115" ht="13.5" customHeight="1">
      <c r="A115" s="15"/>
      <c r="B115" s="15"/>
      <c r="C115" s="15"/>
    </row>
    <row r="116" ht="13.5" customHeight="1">
      <c r="A116" s="73" t="s">
        <v>103</v>
      </c>
      <c r="B116" s="3"/>
      <c r="C116" s="74" t="s">
        <v>29</v>
      </c>
    </row>
    <row r="117" ht="13.5" customHeight="1">
      <c r="A117" s="75" t="s">
        <v>104</v>
      </c>
      <c r="B117" s="3"/>
      <c r="C117" s="44" t="s">
        <v>33</v>
      </c>
    </row>
    <row r="118" ht="13.5" customHeight="1">
      <c r="A118" s="76" t="s">
        <v>105</v>
      </c>
      <c r="B118" s="3"/>
      <c r="C118" s="46">
        <f>C39</f>
        <v>0</v>
      </c>
    </row>
    <row r="119" ht="13.5" customHeight="1">
      <c r="A119" s="76" t="s">
        <v>106</v>
      </c>
      <c r="B119" s="3"/>
      <c r="C119" s="46">
        <f>C67</f>
        <v>0</v>
      </c>
    </row>
    <row r="120" ht="13.5" customHeight="1">
      <c r="A120" s="76" t="s">
        <v>107</v>
      </c>
      <c r="B120" s="3"/>
      <c r="C120" s="46">
        <f>C77</f>
        <v>0</v>
      </c>
    </row>
    <row r="121" ht="13.5" customHeight="1">
      <c r="A121" s="76" t="s">
        <v>108</v>
      </c>
      <c r="B121" s="3"/>
      <c r="C121" s="46">
        <f>C94</f>
        <v>0</v>
      </c>
    </row>
    <row r="122" ht="13.5" customHeight="1">
      <c r="A122" s="76" t="s">
        <v>109</v>
      </c>
      <c r="B122" s="3"/>
      <c r="C122" s="46">
        <f>C102</f>
        <v>0</v>
      </c>
    </row>
    <row r="123" ht="13.5" customHeight="1">
      <c r="A123" s="77" t="s">
        <v>110</v>
      </c>
      <c r="B123" s="3"/>
      <c r="C123" s="78">
        <f>SUM(C118:C122)</f>
        <v>0</v>
      </c>
    </row>
    <row r="124" ht="13.5" customHeight="1">
      <c r="A124" s="76" t="s">
        <v>111</v>
      </c>
      <c r="B124" s="3"/>
      <c r="C124" s="46">
        <f>C113</f>
        <v>0</v>
      </c>
    </row>
    <row r="125" ht="13.5" customHeight="1">
      <c r="A125" s="79" t="s">
        <v>112</v>
      </c>
      <c r="B125" s="3"/>
      <c r="C125" s="80">
        <f>ROUND(C118+C119+C120+C121+C122+C124,2)</f>
        <v>0</v>
      </c>
    </row>
    <row r="126" ht="12.75" customHeight="1"/>
    <row r="127" ht="13.5" hidden="1" customHeight="1">
      <c r="A127" s="81"/>
      <c r="B127" s="81"/>
      <c r="C127" s="81"/>
      <c r="D127" s="81"/>
      <c r="E127" s="81"/>
      <c r="F127" s="81"/>
      <c r="G127" s="81"/>
    </row>
    <row r="128" ht="13.5" hidden="1" customHeight="1">
      <c r="A128" s="122" t="s">
        <v>113</v>
      </c>
      <c r="F128" s="81"/>
      <c r="G128" s="81"/>
    </row>
    <row r="129" ht="13.5" hidden="1" customHeight="1">
      <c r="A129" s="85" t="s">
        <v>114</v>
      </c>
      <c r="B129" s="86" t="s">
        <v>115</v>
      </c>
      <c r="C129" s="86" t="s">
        <v>116</v>
      </c>
      <c r="D129" s="86" t="s">
        <v>117</v>
      </c>
      <c r="E129" s="87"/>
      <c r="F129" s="87"/>
      <c r="G129" s="87"/>
    </row>
    <row r="130" ht="13.5" hidden="1" customHeight="1">
      <c r="A130" s="88" t="s">
        <v>118</v>
      </c>
      <c r="B130" s="89" t="s">
        <v>119</v>
      </c>
      <c r="C130" s="90">
        <f>C125</f>
        <v>0</v>
      </c>
      <c r="D130" s="91">
        <f>1/B17*C130</f>
        <v>0</v>
      </c>
      <c r="E130" s="87"/>
      <c r="F130" s="87"/>
      <c r="G130" s="87"/>
    </row>
    <row r="131" ht="13.5" hidden="1" customHeight="1">
      <c r="A131" s="92" t="s">
        <v>120</v>
      </c>
      <c r="B131" s="2"/>
      <c r="C131" s="3"/>
      <c r="D131" s="93">
        <f>ROUND(SUM(D130),2)</f>
        <v>0</v>
      </c>
      <c r="E131" s="87"/>
      <c r="F131" s="87"/>
      <c r="G131" s="87"/>
    </row>
    <row r="132" ht="13.5" hidden="1" customHeight="1">
      <c r="A132" s="87"/>
      <c r="B132" s="87"/>
      <c r="C132" s="87"/>
      <c r="D132" s="87"/>
      <c r="E132" s="87"/>
      <c r="F132" s="87"/>
      <c r="G132" s="87"/>
    </row>
    <row r="133" ht="13.5" hidden="1" customHeight="1">
      <c r="A133" s="87"/>
      <c r="B133" s="87"/>
      <c r="C133" s="87"/>
      <c r="D133" s="87"/>
      <c r="E133" s="87"/>
      <c r="F133" s="87"/>
      <c r="G133" s="87"/>
    </row>
    <row r="134" ht="13.5" hidden="1" customHeight="1">
      <c r="A134" s="94" t="s">
        <v>121</v>
      </c>
      <c r="F134" s="87"/>
      <c r="G134" s="87"/>
    </row>
    <row r="135" ht="33.75" hidden="1" customHeight="1">
      <c r="A135" s="85" t="s">
        <v>114</v>
      </c>
      <c r="B135" s="86" t="s">
        <v>115</v>
      </c>
      <c r="C135" s="86" t="s">
        <v>116</v>
      </c>
      <c r="D135" s="86" t="s">
        <v>122</v>
      </c>
      <c r="E135" s="87"/>
      <c r="F135" s="87"/>
      <c r="G135" s="87"/>
    </row>
    <row r="136" ht="13.5" hidden="1" customHeight="1">
      <c r="A136" s="88" t="s">
        <v>118</v>
      </c>
      <c r="B136" s="89" t="s">
        <v>119</v>
      </c>
      <c r="C136" s="90">
        <f>C125</f>
        <v>0</v>
      </c>
      <c r="D136" s="91">
        <f>(1/B18)*C136</f>
        <v>0</v>
      </c>
      <c r="E136" s="87"/>
      <c r="F136" s="87"/>
      <c r="G136" s="87"/>
    </row>
    <row r="137" ht="13.5" hidden="1" customHeight="1">
      <c r="A137" s="92" t="s">
        <v>120</v>
      </c>
      <c r="B137" s="2"/>
      <c r="C137" s="3"/>
      <c r="D137" s="93">
        <f>ROUND(SUM(D136),2)</f>
        <v>0</v>
      </c>
      <c r="E137" s="87"/>
      <c r="F137" s="87"/>
      <c r="G137" s="87"/>
    </row>
    <row r="138" ht="13.5" hidden="1" customHeight="1">
      <c r="A138" s="87"/>
      <c r="B138" s="87"/>
      <c r="C138" s="87"/>
      <c r="D138" s="87"/>
      <c r="E138" s="87"/>
      <c r="F138" s="87"/>
      <c r="G138" s="87"/>
    </row>
    <row r="139" ht="13.5" hidden="1" customHeight="1">
      <c r="A139" s="87"/>
      <c r="B139" s="87"/>
      <c r="C139" s="87"/>
      <c r="D139" s="87"/>
      <c r="E139" s="87"/>
      <c r="F139" s="87"/>
      <c r="G139" s="87"/>
    </row>
    <row r="140" ht="13.5" hidden="1" customHeight="1">
      <c r="A140" s="94" t="s">
        <v>123</v>
      </c>
      <c r="F140" s="87"/>
      <c r="G140" s="87"/>
    </row>
    <row r="141" ht="34.5" hidden="1" customHeight="1">
      <c r="A141" s="85" t="s">
        <v>114</v>
      </c>
      <c r="B141" s="86" t="s">
        <v>115</v>
      </c>
      <c r="C141" s="86" t="s">
        <v>116</v>
      </c>
      <c r="D141" s="86" t="s">
        <v>122</v>
      </c>
      <c r="E141" s="87"/>
      <c r="F141" s="87"/>
      <c r="G141" s="87"/>
    </row>
    <row r="142" ht="13.5" hidden="1" customHeight="1">
      <c r="A142" s="88" t="s">
        <v>118</v>
      </c>
      <c r="B142" s="89" t="s">
        <v>119</v>
      </c>
      <c r="C142" s="90">
        <f>C125</f>
        <v>0</v>
      </c>
      <c r="D142" s="91">
        <f>1/B19*C142</f>
        <v>0</v>
      </c>
      <c r="E142" s="87"/>
      <c r="F142" s="87"/>
      <c r="G142" s="87"/>
    </row>
    <row r="143" ht="13.5" hidden="1" customHeight="1">
      <c r="A143" s="92" t="s">
        <v>120</v>
      </c>
      <c r="B143" s="2"/>
      <c r="C143" s="3"/>
      <c r="D143" s="93">
        <f>ROUND(SUM(D142),2)</f>
        <v>0</v>
      </c>
      <c r="E143" s="87"/>
      <c r="F143" s="87"/>
      <c r="G143" s="87"/>
    </row>
    <row r="144" ht="13.5" hidden="1" customHeight="1">
      <c r="A144" s="87"/>
      <c r="B144" s="87"/>
      <c r="C144" s="87"/>
      <c r="D144" s="87"/>
      <c r="E144" s="87"/>
      <c r="F144" s="87"/>
      <c r="G144" s="87"/>
    </row>
    <row r="145" ht="13.5" hidden="1" customHeight="1">
      <c r="A145" s="87"/>
      <c r="B145" s="87"/>
      <c r="C145" s="87"/>
      <c r="D145" s="87"/>
      <c r="E145" s="87"/>
      <c r="F145" s="87"/>
      <c r="G145" s="87"/>
    </row>
    <row r="146" ht="13.5" hidden="1" customHeight="1">
      <c r="A146" s="94" t="s">
        <v>124</v>
      </c>
      <c r="F146" s="87"/>
      <c r="G146" s="87"/>
    </row>
    <row r="147" ht="33.75" hidden="1" customHeight="1">
      <c r="A147" s="85" t="s">
        <v>114</v>
      </c>
      <c r="B147" s="95" t="s">
        <v>115</v>
      </c>
      <c r="C147" s="86" t="s">
        <v>116</v>
      </c>
      <c r="D147" s="95" t="s">
        <v>122</v>
      </c>
      <c r="E147" s="87"/>
      <c r="F147" s="87"/>
      <c r="G147" s="87"/>
    </row>
    <row r="148" ht="13.5" hidden="1" customHeight="1">
      <c r="A148" s="88" t="s">
        <v>118</v>
      </c>
      <c r="B148" s="89" t="s">
        <v>119</v>
      </c>
      <c r="C148" s="96">
        <f>C125</f>
        <v>0</v>
      </c>
      <c r="D148" s="97">
        <f>1/B20*C148</f>
        <v>0</v>
      </c>
      <c r="E148" s="87"/>
      <c r="F148" s="87"/>
      <c r="G148" s="87"/>
    </row>
    <row r="149" ht="13.5" hidden="1" customHeight="1">
      <c r="A149" s="92" t="s">
        <v>120</v>
      </c>
      <c r="B149" s="2"/>
      <c r="C149" s="3"/>
      <c r="D149" s="98">
        <f>ROUND(SUM(D148),2)</f>
        <v>0</v>
      </c>
      <c r="E149" s="87"/>
      <c r="F149" s="87"/>
      <c r="G149" s="87"/>
    </row>
    <row r="150" ht="13.5" hidden="1" customHeight="1">
      <c r="A150" s="87"/>
      <c r="B150" s="87"/>
      <c r="C150" s="87"/>
      <c r="D150" s="87"/>
      <c r="E150" s="87"/>
      <c r="F150" s="87"/>
      <c r="G150" s="87"/>
    </row>
    <row r="151" ht="13.5" hidden="1" customHeight="1">
      <c r="A151" s="87"/>
      <c r="B151" s="87"/>
      <c r="C151" s="87"/>
      <c r="D151" s="87"/>
      <c r="E151" s="87"/>
      <c r="F151" s="87"/>
      <c r="G151" s="87"/>
    </row>
    <row r="152" ht="13.5" hidden="1" customHeight="1">
      <c r="A152" s="94" t="s">
        <v>125</v>
      </c>
      <c r="F152" s="87"/>
      <c r="G152" s="87"/>
    </row>
    <row r="153" ht="33.75" hidden="1" customHeight="1">
      <c r="A153" s="123" t="s">
        <v>114</v>
      </c>
      <c r="B153" s="124" t="s">
        <v>126</v>
      </c>
      <c r="C153" s="124" t="s">
        <v>116</v>
      </c>
      <c r="D153" s="124" t="s">
        <v>122</v>
      </c>
      <c r="E153" s="87"/>
      <c r="F153" s="87"/>
      <c r="G153" s="87"/>
    </row>
    <row r="154" ht="13.5" hidden="1" customHeight="1">
      <c r="A154" s="125" t="s">
        <v>118</v>
      </c>
      <c r="B154" s="126" t="s">
        <v>119</v>
      </c>
      <c r="C154" s="127">
        <f>C125</f>
        <v>0</v>
      </c>
      <c r="D154" s="128">
        <f>1/B21*C154</f>
        <v>0</v>
      </c>
      <c r="E154" s="87"/>
      <c r="F154" s="87"/>
      <c r="G154" s="87"/>
    </row>
    <row r="155" ht="13.5" hidden="1" customHeight="1">
      <c r="A155" s="129" t="s">
        <v>120</v>
      </c>
      <c r="B155" s="130"/>
      <c r="C155" s="131"/>
      <c r="D155" s="132">
        <f>ROUND(SUM(D154),2)</f>
        <v>0</v>
      </c>
      <c r="E155" s="87"/>
      <c r="F155" s="87"/>
      <c r="G155" s="87"/>
    </row>
    <row r="156" ht="13.5" hidden="1" customHeight="1">
      <c r="A156" s="99"/>
      <c r="B156" s="99"/>
      <c r="C156" s="99"/>
      <c r="D156" s="100"/>
      <c r="E156" s="87"/>
      <c r="F156" s="87"/>
      <c r="G156" s="87"/>
    </row>
    <row r="157" ht="13.5" hidden="1" customHeight="1">
      <c r="A157" s="99"/>
      <c r="B157" s="99"/>
      <c r="C157" s="99"/>
      <c r="D157" s="100"/>
      <c r="E157" s="87"/>
      <c r="F157" s="87"/>
      <c r="G157" s="87"/>
    </row>
    <row r="158" ht="13.5" hidden="1" customHeight="1">
      <c r="A158" s="94" t="s">
        <v>127</v>
      </c>
      <c r="E158" s="87"/>
      <c r="F158" s="87"/>
      <c r="G158" s="87"/>
    </row>
    <row r="159" ht="33.0" hidden="1" customHeight="1">
      <c r="A159" s="85" t="s">
        <v>114</v>
      </c>
      <c r="B159" s="86" t="s">
        <v>126</v>
      </c>
      <c r="C159" s="86" t="s">
        <v>116</v>
      </c>
      <c r="D159" s="86" t="s">
        <v>122</v>
      </c>
      <c r="E159" s="87"/>
      <c r="F159" s="87"/>
      <c r="G159" s="87"/>
    </row>
    <row r="160" ht="13.5" hidden="1" customHeight="1">
      <c r="A160" s="88" t="s">
        <v>118</v>
      </c>
      <c r="B160" s="89" t="s">
        <v>119</v>
      </c>
      <c r="C160" s="90">
        <f>C125</f>
        <v>0</v>
      </c>
      <c r="D160" s="91">
        <f>1/B22*C160</f>
        <v>0</v>
      </c>
      <c r="E160" s="87"/>
      <c r="F160" s="87"/>
      <c r="G160" s="87"/>
    </row>
    <row r="161" ht="13.5" hidden="1" customHeight="1">
      <c r="A161" s="92" t="s">
        <v>120</v>
      </c>
      <c r="B161" s="2"/>
      <c r="C161" s="3"/>
      <c r="D161" s="93">
        <f>ROUND(SUM(D160),2)</f>
        <v>0</v>
      </c>
      <c r="E161" s="87"/>
      <c r="F161" s="87"/>
      <c r="G161" s="87"/>
    </row>
    <row r="162" ht="13.5" hidden="1" customHeight="1">
      <c r="A162" s="99"/>
      <c r="B162" s="99"/>
      <c r="C162" s="99"/>
      <c r="D162" s="100"/>
      <c r="E162" s="87"/>
      <c r="F162" s="87"/>
      <c r="G162" s="87"/>
    </row>
    <row r="163" ht="13.5" hidden="1" customHeight="1">
      <c r="A163" s="99"/>
      <c r="B163" s="99"/>
      <c r="C163" s="99"/>
      <c r="D163" s="100"/>
      <c r="E163" s="87"/>
      <c r="F163" s="87"/>
      <c r="G163" s="87"/>
    </row>
    <row r="164" ht="13.5" hidden="1" customHeight="1">
      <c r="A164" s="94" t="s">
        <v>128</v>
      </c>
      <c r="E164" s="87"/>
      <c r="F164" s="87"/>
      <c r="G164" s="87"/>
    </row>
    <row r="165" ht="33.0" hidden="1" customHeight="1">
      <c r="A165" s="85" t="s">
        <v>114</v>
      </c>
      <c r="B165" s="86" t="s">
        <v>126</v>
      </c>
      <c r="C165" s="86" t="s">
        <v>116</v>
      </c>
      <c r="D165" s="86" t="s">
        <v>122</v>
      </c>
      <c r="E165" s="87"/>
      <c r="F165" s="87"/>
      <c r="G165" s="87"/>
    </row>
    <row r="166" ht="13.5" hidden="1" customHeight="1">
      <c r="A166" s="88" t="s">
        <v>118</v>
      </c>
      <c r="B166" s="89" t="s">
        <v>119</v>
      </c>
      <c r="C166" s="90">
        <f>C125</f>
        <v>0</v>
      </c>
      <c r="D166" s="91">
        <f>1/B23*C166</f>
        <v>0</v>
      </c>
      <c r="E166" s="87"/>
      <c r="F166" s="87"/>
      <c r="G166" s="87"/>
    </row>
    <row r="167" ht="13.5" hidden="1" customHeight="1">
      <c r="A167" s="92" t="s">
        <v>120</v>
      </c>
      <c r="B167" s="2"/>
      <c r="C167" s="3"/>
      <c r="D167" s="93">
        <f>ROUND(SUM(D166),2)</f>
        <v>0</v>
      </c>
      <c r="E167" s="87"/>
      <c r="F167" s="87"/>
      <c r="G167" s="87"/>
    </row>
    <row r="168" ht="13.5" hidden="1" customHeight="1">
      <c r="A168" s="87"/>
      <c r="B168" s="87"/>
      <c r="C168" s="87"/>
      <c r="D168" s="87"/>
      <c r="E168" s="87"/>
      <c r="F168" s="87"/>
      <c r="G168" s="87"/>
    </row>
    <row r="169" ht="13.5" hidden="1" customHeight="1">
      <c r="A169" s="87"/>
      <c r="B169" s="87"/>
      <c r="C169" s="87"/>
      <c r="D169" s="87"/>
      <c r="E169" s="87"/>
      <c r="F169" s="87"/>
      <c r="G169" s="87"/>
    </row>
    <row r="170" ht="13.5" hidden="1" customHeight="1">
      <c r="A170" s="94" t="s">
        <v>129</v>
      </c>
      <c r="F170" s="87"/>
      <c r="G170" s="87"/>
    </row>
    <row r="171" ht="36.0" hidden="1" customHeight="1">
      <c r="A171" s="123" t="s">
        <v>114</v>
      </c>
      <c r="B171" s="124" t="s">
        <v>126</v>
      </c>
      <c r="C171" s="124" t="s">
        <v>130</v>
      </c>
      <c r="D171" s="124" t="s">
        <v>131</v>
      </c>
      <c r="E171" s="124" t="s">
        <v>132</v>
      </c>
      <c r="F171" s="124" t="s">
        <v>133</v>
      </c>
      <c r="G171" s="124" t="s">
        <v>134</v>
      </c>
    </row>
    <row r="172" ht="13.5" hidden="1" customHeight="1">
      <c r="A172" s="125" t="s">
        <v>118</v>
      </c>
      <c r="B172" s="126" t="s">
        <v>119</v>
      </c>
      <c r="C172" s="133">
        <v>16.0</v>
      </c>
      <c r="D172" s="134" t="s">
        <v>135</v>
      </c>
      <c r="E172" s="135">
        <f>1/B24*C172*(1/188.76)</f>
        <v>0.0003767276495</v>
      </c>
      <c r="F172" s="136">
        <f>C125</f>
        <v>0</v>
      </c>
      <c r="G172" s="128">
        <f>E172*F172</f>
        <v>0</v>
      </c>
    </row>
    <row r="173" ht="13.5" hidden="1" customHeight="1">
      <c r="A173" s="137"/>
      <c r="B173" s="137"/>
      <c r="C173" s="137"/>
      <c r="D173" s="137"/>
      <c r="E173" s="137"/>
      <c r="F173" s="138" t="s">
        <v>120</v>
      </c>
      <c r="G173" s="132">
        <f>SUM(G172)</f>
        <v>0</v>
      </c>
    </row>
    <row r="174" ht="13.5" hidden="1" customHeight="1">
      <c r="A174" s="87"/>
      <c r="B174" s="87"/>
      <c r="C174" s="87"/>
      <c r="D174" s="87"/>
      <c r="E174" s="87"/>
      <c r="F174" s="87"/>
      <c r="G174" s="87"/>
    </row>
    <row r="175" ht="13.5" hidden="1" customHeight="1">
      <c r="A175" s="87"/>
      <c r="B175" s="87"/>
      <c r="C175" s="87"/>
      <c r="D175" s="87"/>
      <c r="E175" s="87"/>
      <c r="F175" s="87"/>
      <c r="G175" s="87"/>
    </row>
    <row r="176" ht="13.5" hidden="1" customHeight="1">
      <c r="A176" s="94" t="s">
        <v>136</v>
      </c>
      <c r="F176" s="94"/>
      <c r="G176" s="87"/>
    </row>
    <row r="177" ht="39.75" hidden="1" customHeight="1">
      <c r="A177" s="85" t="s">
        <v>114</v>
      </c>
      <c r="B177" s="86" t="s">
        <v>137</v>
      </c>
      <c r="C177" s="86" t="s">
        <v>138</v>
      </c>
      <c r="D177" s="86" t="s">
        <v>139</v>
      </c>
      <c r="E177" s="86" t="s">
        <v>140</v>
      </c>
      <c r="F177" s="86" t="s">
        <v>133</v>
      </c>
      <c r="G177" s="86" t="s">
        <v>134</v>
      </c>
    </row>
    <row r="178" ht="13.5" hidden="1" customHeight="1">
      <c r="A178" s="88" t="s">
        <v>118</v>
      </c>
      <c r="B178" s="89" t="s">
        <v>119</v>
      </c>
      <c r="C178" s="101">
        <v>16.0</v>
      </c>
      <c r="D178" s="102" t="s">
        <v>135</v>
      </c>
      <c r="E178" s="103">
        <f>1/B25*C178*(1/188.76)</f>
        <v>0.0008693714987</v>
      </c>
      <c r="F178" s="104">
        <f>C125</f>
        <v>0</v>
      </c>
      <c r="G178" s="91">
        <f>E178*F178</f>
        <v>0</v>
      </c>
    </row>
    <row r="179" ht="13.5" hidden="1" customHeight="1">
      <c r="A179" s="105"/>
      <c r="B179" s="105"/>
      <c r="C179" s="105"/>
      <c r="D179" s="105"/>
      <c r="E179" s="105"/>
      <c r="F179" s="106" t="s">
        <v>120</v>
      </c>
      <c r="G179" s="93">
        <f>SUM(G178)</f>
        <v>0</v>
      </c>
    </row>
    <row r="180" ht="12.75" customHeight="1"/>
    <row r="181" ht="12.75" customHeight="1"/>
    <row r="182" ht="12.75" customHeight="1"/>
    <row r="183" ht="28.5" hidden="1" customHeight="1">
      <c r="A183" s="107" t="s">
        <v>141</v>
      </c>
      <c r="B183" s="108" t="s">
        <v>142</v>
      </c>
      <c r="C183" s="108" t="s">
        <v>143</v>
      </c>
      <c r="D183" s="108" t="s">
        <v>144</v>
      </c>
    </row>
    <row r="184" ht="13.5" hidden="1" customHeight="1">
      <c r="A184" s="109" t="s">
        <v>145</v>
      </c>
      <c r="B184" s="110">
        <f>D131</f>
        <v>0</v>
      </c>
      <c r="C184" s="110" t="str">
        <f>'Produtividade Região do Vale do Itajaí'!$B$18</f>
        <v>#REF!</v>
      </c>
      <c r="D184" s="111" t="str">
        <f t="shared" ref="D184:D192" si="15">B184*C184</f>
        <v>#REF!</v>
      </c>
    </row>
    <row r="185" ht="13.5" hidden="1" customHeight="1">
      <c r="A185" s="109" t="s">
        <v>146</v>
      </c>
      <c r="B185" s="110">
        <f>D137</f>
        <v>0</v>
      </c>
      <c r="C185" s="110" t="str">
        <f>'Produtividade Região do Vale do Itajaí'!$C$18</f>
        <v>#REF!</v>
      </c>
      <c r="D185" s="111" t="str">
        <f t="shared" si="15"/>
        <v>#REF!</v>
      </c>
    </row>
    <row r="186" ht="13.5" hidden="1" customHeight="1">
      <c r="A186" s="109" t="s">
        <v>147</v>
      </c>
      <c r="B186" s="110">
        <f>D143</f>
        <v>0</v>
      </c>
      <c r="C186" s="110" t="str">
        <f>'Produtividade Região do Vale do Itajaí'!$D$18</f>
        <v>#REF!</v>
      </c>
      <c r="D186" s="111" t="str">
        <f t="shared" si="15"/>
        <v>#REF!</v>
      </c>
    </row>
    <row r="187" ht="13.5" hidden="1" customHeight="1">
      <c r="A187" s="109" t="s">
        <v>148</v>
      </c>
      <c r="B187" s="110">
        <f>D149</f>
        <v>0</v>
      </c>
      <c r="C187" s="110" t="str">
        <f>'Produtividade Região do Vale do Itajaí'!$E$18</f>
        <v>#REF!</v>
      </c>
      <c r="D187" s="111" t="str">
        <f t="shared" si="15"/>
        <v>#REF!</v>
      </c>
    </row>
    <row r="188" ht="13.5" hidden="1" customHeight="1">
      <c r="A188" s="109" t="s">
        <v>149</v>
      </c>
      <c r="B188" s="110">
        <f>D155</f>
        <v>0</v>
      </c>
      <c r="C188" s="110" t="str">
        <f>'Produtividade Região do Vale do Itajaí'!$G$18</f>
        <v>#REF!</v>
      </c>
      <c r="D188" s="111" t="str">
        <f t="shared" si="15"/>
        <v>#REF!</v>
      </c>
    </row>
    <row r="189" ht="13.5" hidden="1" customHeight="1">
      <c r="A189" s="109" t="s">
        <v>150</v>
      </c>
      <c r="B189" s="110">
        <f>D161</f>
        <v>0</v>
      </c>
      <c r="C189" s="110" t="str">
        <f>'Produtividade Região do Vale do Itajaí'!$H$18</f>
        <v>#REF!</v>
      </c>
      <c r="D189" s="111" t="str">
        <f t="shared" si="15"/>
        <v>#REF!</v>
      </c>
    </row>
    <row r="190" ht="13.5" hidden="1" customHeight="1">
      <c r="A190" s="109" t="s">
        <v>151</v>
      </c>
      <c r="B190" s="110">
        <f>D167</f>
        <v>0</v>
      </c>
      <c r="C190" s="110" t="str">
        <f>'Produtividade Região do Vale do Itajaí'!$I$18</f>
        <v>#REF!</v>
      </c>
      <c r="D190" s="111" t="str">
        <f t="shared" si="15"/>
        <v>#REF!</v>
      </c>
    </row>
    <row r="191" ht="13.5" hidden="1" customHeight="1">
      <c r="A191" s="109" t="s">
        <v>152</v>
      </c>
      <c r="B191" s="110">
        <f>G173</f>
        <v>0</v>
      </c>
      <c r="C191" s="110" t="str">
        <f>'Produtividade Região do Vale do Itajaí'!$J$18</f>
        <v>#REF!</v>
      </c>
      <c r="D191" s="111" t="str">
        <f t="shared" si="15"/>
        <v>#REF!</v>
      </c>
    </row>
    <row r="192" ht="13.5" hidden="1" customHeight="1">
      <c r="A192" s="109" t="s">
        <v>153</v>
      </c>
      <c r="B192" s="110">
        <f>G178</f>
        <v>0</v>
      </c>
      <c r="C192" s="110" t="str">
        <f>'Produtividade Região do Vale do Itajaí'!$K$18</f>
        <v>#REF!</v>
      </c>
      <c r="D192" s="111" t="str">
        <f t="shared" si="15"/>
        <v>#REF!</v>
      </c>
    </row>
    <row r="193" ht="13.5" hidden="1" customHeight="1">
      <c r="A193" s="112" t="s">
        <v>154</v>
      </c>
      <c r="B193" s="2"/>
      <c r="C193" s="3"/>
      <c r="D193" s="113" t="str">
        <f>ROUND(SUM(D184:D192),2)</f>
        <v>#REF!</v>
      </c>
    </row>
    <row r="194" ht="13.5" hidden="1" customHeight="1">
      <c r="A194" s="114" t="s">
        <v>155</v>
      </c>
      <c r="B194" s="2"/>
      <c r="C194" s="3"/>
      <c r="D194" s="115" t="str">
        <f>D193*12</f>
        <v>#REF!</v>
      </c>
    </row>
    <row r="195" ht="13.5" hidden="1" customHeight="1">
      <c r="A195" s="15"/>
      <c r="B195" s="15"/>
      <c r="C195" s="15"/>
      <c r="D195" s="15"/>
    </row>
    <row r="196" ht="13.5" hidden="1" customHeight="1">
      <c r="A196" s="73" t="s">
        <v>156</v>
      </c>
      <c r="B196" s="2"/>
      <c r="C196" s="3"/>
      <c r="D196" s="116" t="str">
        <f>D193/C125</f>
        <v>#REF!</v>
      </c>
    </row>
    <row r="197" ht="13.5" hidden="1" customHeight="1">
      <c r="A197" s="15"/>
      <c r="B197" s="15"/>
      <c r="C197" s="15"/>
      <c r="D197" s="15"/>
    </row>
    <row r="198" ht="13.5" hidden="1" customHeight="1">
      <c r="A198" s="117" t="s">
        <v>157</v>
      </c>
      <c r="B198" s="2"/>
      <c r="C198" s="3"/>
      <c r="D198" s="118">
        <v>2.0</v>
      </c>
    </row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</sheetData>
  <mergeCells count="53">
    <mergeCell ref="A140:E140"/>
    <mergeCell ref="A143:C143"/>
    <mergeCell ref="A146:E146"/>
    <mergeCell ref="A149:C149"/>
    <mergeCell ref="A152:E152"/>
    <mergeCell ref="A155:C155"/>
    <mergeCell ref="A158:D158"/>
    <mergeCell ref="A161:C161"/>
    <mergeCell ref="A164:D164"/>
    <mergeCell ref="A167:C167"/>
    <mergeCell ref="A170:E170"/>
    <mergeCell ref="A176:E176"/>
    <mergeCell ref="A193:C193"/>
    <mergeCell ref="A194:C194"/>
    <mergeCell ref="A1:E1"/>
    <mergeCell ref="A2:E2"/>
    <mergeCell ref="A5:E5"/>
    <mergeCell ref="A6:B6"/>
    <mergeCell ref="C6:E6"/>
    <mergeCell ref="A7:B7"/>
    <mergeCell ref="C7:E7"/>
    <mergeCell ref="C12:E12"/>
    <mergeCell ref="C13:E13"/>
    <mergeCell ref="A8:B8"/>
    <mergeCell ref="C8:E8"/>
    <mergeCell ref="A9:B9"/>
    <mergeCell ref="C9:E9"/>
    <mergeCell ref="A10:B10"/>
    <mergeCell ref="C10:E10"/>
    <mergeCell ref="C11:E11"/>
    <mergeCell ref="A11:B11"/>
    <mergeCell ref="A12:B12"/>
    <mergeCell ref="A13:B13"/>
    <mergeCell ref="A41:C41"/>
    <mergeCell ref="A79:C79"/>
    <mergeCell ref="A96:C96"/>
    <mergeCell ref="A104:C104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8:E128"/>
    <mergeCell ref="A131:C131"/>
    <mergeCell ref="A134:E134"/>
    <mergeCell ref="A137:C137"/>
    <mergeCell ref="A196:C196"/>
    <mergeCell ref="A198:C198"/>
  </mergeCells>
  <printOptions/>
  <pageMargins bottom="0.75" footer="0.0" header="0.0" left="0.25" right="0.25" top="0.75"/>
  <pageSetup fitToHeight="0" paperSize="9" orientation="landscape"/>
  <headerFooter>
    <oddHeader>&amp;C&amp;A</oddHeader>
    <oddFooter>&amp;CPágina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2.14"/>
    <col customWidth="1" min="2" max="2" width="26.57"/>
    <col customWidth="1" min="3" max="3" width="29.0"/>
    <col customWidth="1" min="4" max="4" width="17.14"/>
    <col customWidth="1" min="5" max="5" width="7.0"/>
    <col customWidth="1" min="6" max="7" width="11.71"/>
    <col customWidth="1" min="8" max="26" width="8.71"/>
  </cols>
  <sheetData>
    <row r="1">
      <c r="A1" s="1" t="s">
        <v>0</v>
      </c>
      <c r="B1" s="2"/>
      <c r="C1" s="2"/>
      <c r="D1" s="2"/>
      <c r="E1" s="3"/>
    </row>
    <row r="2">
      <c r="A2" s="4" t="s">
        <v>1</v>
      </c>
      <c r="B2" s="2"/>
      <c r="C2" s="2"/>
      <c r="D2" s="2"/>
      <c r="E2" s="3"/>
    </row>
    <row r="3" ht="12.75" customHeight="1"/>
    <row r="4" ht="12.75" customHeight="1"/>
    <row r="5" ht="13.5" customHeight="1">
      <c r="A5" s="5" t="s">
        <v>2</v>
      </c>
      <c r="B5" s="2"/>
      <c r="C5" s="2"/>
      <c r="D5" s="2"/>
      <c r="E5" s="3"/>
    </row>
    <row r="6" ht="13.5" customHeight="1">
      <c r="A6" s="6" t="s">
        <v>3</v>
      </c>
      <c r="B6" s="3"/>
      <c r="C6" s="7" t="s">
        <v>4</v>
      </c>
      <c r="D6" s="2"/>
      <c r="E6" s="3"/>
    </row>
    <row r="7" ht="13.5" customHeight="1">
      <c r="A7" s="8" t="s">
        <v>5</v>
      </c>
      <c r="B7" s="3"/>
      <c r="C7" s="9">
        <v>22.0</v>
      </c>
      <c r="D7" s="2"/>
      <c r="E7" s="3"/>
    </row>
    <row r="8" ht="13.5" customHeight="1">
      <c r="A8" s="6" t="s">
        <v>6</v>
      </c>
      <c r="B8" s="3"/>
      <c r="C8" s="7" t="s">
        <v>7</v>
      </c>
      <c r="D8" s="2"/>
      <c r="E8" s="3"/>
    </row>
    <row r="9" ht="13.5" customHeight="1">
      <c r="A9" s="8" t="s">
        <v>8</v>
      </c>
      <c r="B9" s="3"/>
      <c r="C9" s="119"/>
      <c r="D9" s="2"/>
      <c r="E9" s="3"/>
    </row>
    <row r="10" ht="15.75" customHeight="1">
      <c r="A10" s="6" t="s">
        <v>9</v>
      </c>
      <c r="B10" s="3"/>
      <c r="C10" s="7" t="s">
        <v>10</v>
      </c>
      <c r="D10" s="2"/>
      <c r="E10" s="3"/>
    </row>
    <row r="11" ht="13.5" customHeight="1">
      <c r="A11" s="8" t="s">
        <v>11</v>
      </c>
      <c r="B11" s="3"/>
      <c r="C11" s="11" t="s">
        <v>171</v>
      </c>
      <c r="D11" s="2"/>
      <c r="E11" s="3"/>
    </row>
    <row r="12" ht="14.25" customHeight="1">
      <c r="A12" s="6" t="s">
        <v>13</v>
      </c>
      <c r="B12" s="3"/>
      <c r="C12" s="12">
        <v>3.0</v>
      </c>
      <c r="D12" s="2"/>
      <c r="E12" s="3"/>
    </row>
    <row r="13" ht="13.5" customHeight="1">
      <c r="A13" s="8" t="s">
        <v>14</v>
      </c>
      <c r="B13" s="3"/>
      <c r="C13" s="13">
        <v>44197.0</v>
      </c>
      <c r="D13" s="2"/>
      <c r="E13" s="3"/>
    </row>
    <row r="14" ht="13.5" customHeight="1">
      <c r="A14" s="14"/>
      <c r="B14" s="14"/>
      <c r="C14" s="14"/>
      <c r="D14" s="14"/>
      <c r="E14" s="14"/>
    </row>
    <row r="15" ht="13.5" customHeight="1">
      <c r="A15" s="15"/>
      <c r="B15" s="15"/>
      <c r="C15" s="15"/>
      <c r="D15" s="15"/>
      <c r="E15" s="15"/>
    </row>
    <row r="16" ht="13.5" hidden="1" customHeight="1">
      <c r="A16" s="16" t="s">
        <v>15</v>
      </c>
      <c r="B16" s="17" t="s">
        <v>16</v>
      </c>
      <c r="C16" s="15"/>
      <c r="D16" s="15"/>
      <c r="E16" s="15"/>
    </row>
    <row r="17" ht="13.5" hidden="1" customHeight="1">
      <c r="A17" s="18" t="s">
        <v>17</v>
      </c>
      <c r="B17" s="19">
        <v>600.0</v>
      </c>
      <c r="C17" s="15"/>
      <c r="D17" s="15"/>
      <c r="E17" s="15"/>
    </row>
    <row r="18" ht="13.5" hidden="1" customHeight="1">
      <c r="A18" s="20" t="s">
        <v>18</v>
      </c>
      <c r="B18" s="21">
        <v>1125.0</v>
      </c>
      <c r="C18" s="15"/>
      <c r="D18" s="15"/>
      <c r="E18" s="15"/>
    </row>
    <row r="19" ht="13.5" hidden="1" customHeight="1">
      <c r="A19" s="20" t="s">
        <v>19</v>
      </c>
      <c r="B19" s="19">
        <v>750.0</v>
      </c>
      <c r="C19" s="15"/>
      <c r="D19" s="15"/>
      <c r="E19" s="15"/>
    </row>
    <row r="20" ht="13.5" hidden="1" customHeight="1">
      <c r="A20" s="20" t="s">
        <v>20</v>
      </c>
      <c r="B20" s="19">
        <v>150.0</v>
      </c>
      <c r="C20" s="15"/>
      <c r="D20" s="15"/>
      <c r="E20" s="15"/>
    </row>
    <row r="21" ht="13.5" hidden="1" customHeight="1">
      <c r="A21" s="20" t="s">
        <v>21</v>
      </c>
      <c r="B21" s="21">
        <v>1350.0</v>
      </c>
      <c r="C21" s="15"/>
      <c r="D21" s="15"/>
      <c r="E21" s="15"/>
    </row>
    <row r="22" ht="14.25" hidden="1" customHeight="1">
      <c r="A22" s="20" t="s">
        <v>22</v>
      </c>
      <c r="B22" s="21">
        <v>4500.0</v>
      </c>
      <c r="C22" s="15"/>
      <c r="D22" s="15"/>
      <c r="E22" s="15"/>
    </row>
    <row r="23" ht="13.5" hidden="1" customHeight="1">
      <c r="A23" s="20" t="s">
        <v>23</v>
      </c>
      <c r="B23" s="21">
        <v>75000.0</v>
      </c>
      <c r="C23" s="15"/>
      <c r="D23" s="15"/>
      <c r="E23" s="15"/>
    </row>
    <row r="24" ht="13.5" hidden="1" customHeight="1">
      <c r="A24" s="20" t="s">
        <v>24</v>
      </c>
      <c r="B24" s="19">
        <v>225.0</v>
      </c>
      <c r="C24" s="15"/>
      <c r="D24" s="15"/>
      <c r="E24" s="15"/>
    </row>
    <row r="25" ht="13.5" hidden="1" customHeight="1">
      <c r="A25" s="20" t="s">
        <v>25</v>
      </c>
      <c r="B25" s="22">
        <v>97.5</v>
      </c>
      <c r="C25" s="15"/>
      <c r="D25" s="15"/>
      <c r="E25" s="15"/>
    </row>
    <row r="26" ht="13.5" hidden="1" customHeight="1">
      <c r="A26" s="20" t="s">
        <v>26</v>
      </c>
      <c r="B26" s="22">
        <v>337.5</v>
      </c>
      <c r="C26" s="15"/>
      <c r="D26" s="15"/>
      <c r="E26" s="15"/>
    </row>
    <row r="27" ht="12.75" customHeight="1"/>
    <row r="28" ht="13.5" customHeight="1"/>
    <row r="29" ht="30.75" customHeight="1">
      <c r="A29" s="23" t="s">
        <v>27</v>
      </c>
      <c r="B29" s="24" t="s">
        <v>28</v>
      </c>
      <c r="C29" s="24" t="s">
        <v>29</v>
      </c>
    </row>
    <row r="30" ht="13.5" customHeight="1">
      <c r="A30" s="25" t="s">
        <v>30</v>
      </c>
      <c r="B30" s="25"/>
      <c r="C30" s="25"/>
    </row>
    <row r="31" ht="13.5" customHeight="1">
      <c r="A31" s="26" t="s">
        <v>31</v>
      </c>
      <c r="B31" s="27" t="s">
        <v>32</v>
      </c>
      <c r="C31" s="27" t="s">
        <v>33</v>
      </c>
    </row>
    <row r="32" ht="13.5" customHeight="1">
      <c r="A32" s="28" t="s">
        <v>34</v>
      </c>
      <c r="B32" s="29"/>
      <c r="C32" s="30" t="str">
        <f>C9</f>
        <v/>
      </c>
    </row>
    <row r="33" ht="13.5" customHeight="1">
      <c r="A33" s="28" t="s">
        <v>35</v>
      </c>
      <c r="B33" s="31"/>
      <c r="C33" s="32"/>
    </row>
    <row r="34" ht="13.5" customHeight="1">
      <c r="A34" s="28" t="s">
        <v>36</v>
      </c>
      <c r="B34" s="33">
        <v>0.2</v>
      </c>
      <c r="C34" s="30">
        <f>C32*B34</f>
        <v>0</v>
      </c>
    </row>
    <row r="35" ht="13.5" customHeight="1">
      <c r="A35" s="28" t="s">
        <v>37</v>
      </c>
      <c r="B35" s="34"/>
      <c r="C35" s="30"/>
    </row>
    <row r="36" ht="13.5" customHeight="1">
      <c r="A36" s="28" t="s">
        <v>38</v>
      </c>
      <c r="B36" s="34"/>
      <c r="C36" s="30"/>
    </row>
    <row r="37" ht="13.5" customHeight="1">
      <c r="A37" s="28" t="s">
        <v>39</v>
      </c>
      <c r="B37" s="34"/>
      <c r="C37" s="30"/>
    </row>
    <row r="38" ht="13.5" customHeight="1">
      <c r="A38" s="28" t="s">
        <v>40</v>
      </c>
      <c r="B38" s="35"/>
      <c r="C38" s="30"/>
    </row>
    <row r="39" ht="13.5" customHeight="1">
      <c r="A39" s="36" t="s">
        <v>41</v>
      </c>
      <c r="B39" s="37"/>
      <c r="C39" s="38">
        <f>SUM(C32:C38)</f>
        <v>0</v>
      </c>
    </row>
    <row r="40" ht="13.5" customHeight="1">
      <c r="A40" s="39"/>
      <c r="B40" s="40"/>
      <c r="C40" s="41"/>
    </row>
    <row r="41" ht="13.5" customHeight="1">
      <c r="A41" s="42" t="s">
        <v>42</v>
      </c>
      <c r="B41" s="2"/>
      <c r="C41" s="3"/>
    </row>
    <row r="42" ht="13.5" customHeight="1">
      <c r="A42" s="43" t="s">
        <v>43</v>
      </c>
      <c r="B42" s="44" t="s">
        <v>32</v>
      </c>
      <c r="C42" s="44" t="s">
        <v>33</v>
      </c>
    </row>
    <row r="43" ht="13.5" customHeight="1">
      <c r="A43" s="28" t="s">
        <v>44</v>
      </c>
      <c r="B43" s="45">
        <v>0.0833</v>
      </c>
      <c r="C43" s="46">
        <f t="shared" ref="C43:C44" si="1">$B43*C$39</f>
        <v>0</v>
      </c>
    </row>
    <row r="44" ht="13.5" customHeight="1">
      <c r="A44" s="28" t="s">
        <v>172</v>
      </c>
      <c r="B44" s="45">
        <v>0.1111</v>
      </c>
      <c r="C44" s="46">
        <f t="shared" si="1"/>
        <v>0</v>
      </c>
    </row>
    <row r="45" ht="13.5" customHeight="1">
      <c r="A45" s="36" t="s">
        <v>46</v>
      </c>
      <c r="B45" s="47">
        <f t="shared" ref="B45:C45" si="2">SUM(B43:B44)</f>
        <v>0.1944</v>
      </c>
      <c r="C45" s="38">
        <f t="shared" si="2"/>
        <v>0</v>
      </c>
    </row>
    <row r="46">
      <c r="A46" s="43" t="s">
        <v>173</v>
      </c>
      <c r="B46" s="44" t="s">
        <v>32</v>
      </c>
      <c r="C46" s="44" t="s">
        <v>33</v>
      </c>
    </row>
    <row r="47" ht="13.5" customHeight="1">
      <c r="A47" s="28" t="s">
        <v>48</v>
      </c>
      <c r="B47" s="45">
        <v>0.2</v>
      </c>
      <c r="C47" s="46">
        <f>B47*(C45+C39)</f>
        <v>0</v>
      </c>
    </row>
    <row r="48" ht="13.5" customHeight="1">
      <c r="A48" s="28" t="s">
        <v>49</v>
      </c>
      <c r="B48" s="45">
        <v>0.025</v>
      </c>
      <c r="C48" s="46">
        <f t="shared" ref="C48:C54" si="3">$B48*(C$39+C$45)</f>
        <v>0</v>
      </c>
    </row>
    <row r="49" ht="13.5" customHeight="1">
      <c r="A49" s="28" t="s">
        <v>174</v>
      </c>
      <c r="B49" s="45">
        <v>0.03</v>
      </c>
      <c r="C49" s="46">
        <f t="shared" si="3"/>
        <v>0</v>
      </c>
    </row>
    <row r="50" ht="13.5" customHeight="1">
      <c r="A50" s="28" t="s">
        <v>51</v>
      </c>
      <c r="B50" s="45">
        <v>0.015</v>
      </c>
      <c r="C50" s="46">
        <f t="shared" si="3"/>
        <v>0</v>
      </c>
    </row>
    <row r="51" ht="13.5" customHeight="1">
      <c r="A51" s="28" t="s">
        <v>52</v>
      </c>
      <c r="B51" s="45">
        <v>0.01</v>
      </c>
      <c r="C51" s="46">
        <f t="shared" si="3"/>
        <v>0</v>
      </c>
    </row>
    <row r="52" ht="13.5" customHeight="1">
      <c r="A52" s="28" t="s">
        <v>53</v>
      </c>
      <c r="B52" s="45">
        <v>0.006</v>
      </c>
      <c r="C52" s="46">
        <f t="shared" si="3"/>
        <v>0</v>
      </c>
    </row>
    <row r="53" ht="13.5" customHeight="1">
      <c r="A53" s="28" t="s">
        <v>54</v>
      </c>
      <c r="B53" s="45">
        <v>0.002</v>
      </c>
      <c r="C53" s="46">
        <f t="shared" si="3"/>
        <v>0</v>
      </c>
    </row>
    <row r="54" ht="15.0" customHeight="1">
      <c r="A54" s="28" t="s">
        <v>55</v>
      </c>
      <c r="B54" s="45">
        <v>0.08</v>
      </c>
      <c r="C54" s="46">
        <f t="shared" si="3"/>
        <v>0</v>
      </c>
    </row>
    <row r="55" ht="12.0" customHeight="1">
      <c r="A55" s="36" t="s">
        <v>46</v>
      </c>
      <c r="B55" s="47">
        <f t="shared" ref="B55:C55" si="4">SUM(B47:B54)</f>
        <v>0.368</v>
      </c>
      <c r="C55" s="38">
        <f t="shared" si="4"/>
        <v>0</v>
      </c>
    </row>
    <row r="56" ht="13.5" customHeight="1">
      <c r="A56" s="26" t="s">
        <v>56</v>
      </c>
      <c r="B56" s="44" t="s">
        <v>57</v>
      </c>
      <c r="C56" s="44" t="s">
        <v>33</v>
      </c>
    </row>
    <row r="57" ht="13.5" customHeight="1">
      <c r="A57" s="28" t="s">
        <v>58</v>
      </c>
      <c r="B57" s="48"/>
      <c r="C57" s="30">
        <f>(2*22*$B57)-(0.06*C32)</f>
        <v>0</v>
      </c>
    </row>
    <row r="58" ht="13.5" customHeight="1">
      <c r="A58" s="28" t="s">
        <v>59</v>
      </c>
      <c r="B58" s="48"/>
      <c r="C58" s="46" t="str">
        <f t="shared" ref="C58:C61" si="5">$B58</f>
        <v/>
      </c>
    </row>
    <row r="59" ht="13.5" customHeight="1">
      <c r="A59" s="50" t="s">
        <v>60</v>
      </c>
      <c r="B59" s="49"/>
      <c r="C59" s="46" t="str">
        <f t="shared" si="5"/>
        <v/>
      </c>
    </row>
    <row r="60" ht="14.25" customHeight="1">
      <c r="A60" s="28" t="s">
        <v>61</v>
      </c>
      <c r="B60" s="48"/>
      <c r="C60" s="46" t="str">
        <f t="shared" si="5"/>
        <v/>
      </c>
    </row>
    <row r="61" ht="13.5" customHeight="1">
      <c r="A61" s="28" t="s">
        <v>62</v>
      </c>
      <c r="B61" s="48"/>
      <c r="C61" s="46" t="str">
        <f t="shared" si="5"/>
        <v/>
      </c>
    </row>
    <row r="62" ht="13.5" customHeight="1">
      <c r="A62" s="36" t="s">
        <v>46</v>
      </c>
      <c r="B62" s="38"/>
      <c r="C62" s="38">
        <f>SUM(C57:C61)</f>
        <v>0</v>
      </c>
    </row>
    <row r="63" ht="13.5" customHeight="1">
      <c r="A63" s="43" t="s">
        <v>63</v>
      </c>
      <c r="B63" s="44" t="s">
        <v>32</v>
      </c>
      <c r="C63" s="44" t="s">
        <v>33</v>
      </c>
    </row>
    <row r="64" ht="13.5" customHeight="1">
      <c r="A64" s="51" t="s">
        <v>64</v>
      </c>
      <c r="B64" s="52">
        <f t="shared" ref="B64:C64" si="6">B45</f>
        <v>0.1944</v>
      </c>
      <c r="C64" s="46">
        <f t="shared" si="6"/>
        <v>0</v>
      </c>
    </row>
    <row r="65" ht="13.5" customHeight="1">
      <c r="A65" s="51" t="s">
        <v>65</v>
      </c>
      <c r="B65" s="52">
        <f t="shared" ref="B65:C65" si="7">B55</f>
        <v>0.368</v>
      </c>
      <c r="C65" s="46">
        <f t="shared" si="7"/>
        <v>0</v>
      </c>
    </row>
    <row r="66" ht="13.5" customHeight="1">
      <c r="A66" s="51" t="s">
        <v>56</v>
      </c>
      <c r="B66" s="52"/>
      <c r="C66" s="46">
        <f>C62</f>
        <v>0</v>
      </c>
    </row>
    <row r="67" ht="13.5" customHeight="1">
      <c r="A67" s="53" t="s">
        <v>162</v>
      </c>
      <c r="B67" s="37"/>
      <c r="C67" s="38">
        <f>SUM(C64:C66)</f>
        <v>0</v>
      </c>
    </row>
    <row r="68" ht="13.5" customHeight="1">
      <c r="A68" s="54"/>
      <c r="B68" s="41"/>
      <c r="C68" s="41"/>
    </row>
    <row r="69" ht="13.5" customHeight="1">
      <c r="A69" s="55" t="s">
        <v>67</v>
      </c>
      <c r="B69" s="25"/>
      <c r="C69" s="25"/>
    </row>
    <row r="70" ht="13.5" customHeight="1">
      <c r="A70" s="26" t="s">
        <v>68</v>
      </c>
      <c r="B70" s="44" t="s">
        <v>32</v>
      </c>
      <c r="C70" s="44" t="s">
        <v>33</v>
      </c>
    </row>
    <row r="71" ht="13.5" customHeight="1">
      <c r="A71" s="28" t="s">
        <v>69</v>
      </c>
      <c r="B71" s="45">
        <f>1/12*0.05</f>
        <v>0.004166666667</v>
      </c>
      <c r="C71" s="46">
        <f t="shared" ref="C71:C76" si="8">$B71*C$39</f>
        <v>0</v>
      </c>
    </row>
    <row r="72" ht="13.5" customHeight="1">
      <c r="A72" s="56" t="s">
        <v>70</v>
      </c>
      <c r="B72" s="45">
        <f>B54*B71</f>
        <v>0.0003333333333</v>
      </c>
      <c r="C72" s="46">
        <f t="shared" si="8"/>
        <v>0</v>
      </c>
    </row>
    <row r="73" ht="13.5" customHeight="1">
      <c r="A73" s="28" t="s">
        <v>175</v>
      </c>
      <c r="B73" s="57">
        <v>0.02</v>
      </c>
      <c r="C73" s="46">
        <f t="shared" si="8"/>
        <v>0</v>
      </c>
    </row>
    <row r="74" ht="13.5" customHeight="1">
      <c r="A74" s="28" t="s">
        <v>72</v>
      </c>
      <c r="B74" s="45">
        <f>1/30*7/12</f>
        <v>0.01944444444</v>
      </c>
      <c r="C74" s="46">
        <f t="shared" si="8"/>
        <v>0</v>
      </c>
    </row>
    <row r="75" ht="13.5" customHeight="1">
      <c r="A75" s="28" t="s">
        <v>73</v>
      </c>
      <c r="B75" s="45">
        <f>B55*B74</f>
        <v>0.007155555556</v>
      </c>
      <c r="C75" s="46">
        <f t="shared" si="8"/>
        <v>0</v>
      </c>
    </row>
    <row r="76" ht="13.5" customHeight="1">
      <c r="A76" s="28" t="s">
        <v>74</v>
      </c>
      <c r="B76" s="57">
        <v>0.02</v>
      </c>
      <c r="C76" s="46">
        <f t="shared" si="8"/>
        <v>0</v>
      </c>
    </row>
    <row r="77" ht="13.5" customHeight="1">
      <c r="A77" s="36" t="s">
        <v>41</v>
      </c>
      <c r="B77" s="37">
        <f t="shared" ref="B77:C77" si="9">SUM(B71:B76)</f>
        <v>0.0711</v>
      </c>
      <c r="C77" s="38">
        <f t="shared" si="9"/>
        <v>0</v>
      </c>
    </row>
    <row r="78" ht="13.5" customHeight="1">
      <c r="A78" s="54"/>
      <c r="B78" s="41"/>
      <c r="C78" s="41"/>
    </row>
    <row r="79" ht="13.5" customHeight="1">
      <c r="A79" s="42" t="s">
        <v>75</v>
      </c>
      <c r="B79" s="2"/>
      <c r="C79" s="3"/>
    </row>
    <row r="80" ht="13.5" customHeight="1">
      <c r="A80" s="26" t="s">
        <v>76</v>
      </c>
      <c r="B80" s="44" t="s">
        <v>32</v>
      </c>
      <c r="C80" s="44" t="s">
        <v>33</v>
      </c>
    </row>
    <row r="81" ht="13.5" customHeight="1">
      <c r="A81" s="58" t="s">
        <v>77</v>
      </c>
      <c r="B81" s="59">
        <v>0.00926</v>
      </c>
      <c r="C81" s="46">
        <f>$B81*(C$39+C67+C77)</f>
        <v>0</v>
      </c>
    </row>
    <row r="82" ht="13.5" customHeight="1">
      <c r="A82" s="58" t="s">
        <v>78</v>
      </c>
      <c r="B82" s="45">
        <v>0.0028</v>
      </c>
      <c r="C82" s="46">
        <f>$B82*(C$39+C67+C77)</f>
        <v>0</v>
      </c>
    </row>
    <row r="83" ht="13.5" customHeight="1">
      <c r="A83" s="58" t="s">
        <v>79</v>
      </c>
      <c r="B83" s="45">
        <v>4.0E-4</v>
      </c>
      <c r="C83" s="46">
        <f>$B83*(C$39+C67+C77)</f>
        <v>0</v>
      </c>
    </row>
    <row r="84" ht="13.5" customHeight="1">
      <c r="A84" s="58" t="s">
        <v>80</v>
      </c>
      <c r="B84" s="45">
        <v>0.0027</v>
      </c>
      <c r="C84" s="46">
        <f>$B84*(C$39+C67+C77)</f>
        <v>0</v>
      </c>
    </row>
    <row r="85" ht="14.25" customHeight="1">
      <c r="A85" s="58" t="s">
        <v>81</v>
      </c>
      <c r="B85" s="45">
        <v>9.0E-4</v>
      </c>
      <c r="C85" s="46">
        <f>$B85*(C$39+C67+C77)</f>
        <v>0</v>
      </c>
    </row>
    <row r="86" ht="13.5" customHeight="1">
      <c r="A86" s="58" t="s">
        <v>82</v>
      </c>
      <c r="B86" s="45">
        <v>0.0166</v>
      </c>
      <c r="C86" s="46">
        <f>$B86*(C$39+C67+C77)</f>
        <v>0</v>
      </c>
    </row>
    <row r="87" ht="13.5" customHeight="1">
      <c r="A87" s="36" t="s">
        <v>46</v>
      </c>
      <c r="B87" s="47">
        <f t="shared" ref="B87:C87" si="10">SUM(B81:B86)</f>
        <v>0.03266</v>
      </c>
      <c r="C87" s="38">
        <f t="shared" si="10"/>
        <v>0</v>
      </c>
    </row>
    <row r="88" ht="13.5" customHeight="1">
      <c r="A88" s="26" t="s">
        <v>83</v>
      </c>
      <c r="B88" s="60"/>
      <c r="C88" s="44" t="s">
        <v>33</v>
      </c>
    </row>
    <row r="89" ht="13.5" customHeight="1">
      <c r="A89" s="28" t="s">
        <v>84</v>
      </c>
      <c r="B89" s="45">
        <v>0.0</v>
      </c>
      <c r="C89" s="46">
        <f>$B89*C$39</f>
        <v>0</v>
      </c>
    </row>
    <row r="90" ht="13.5" customHeight="1">
      <c r="A90" s="36" t="s">
        <v>46</v>
      </c>
      <c r="B90" s="47">
        <f t="shared" ref="B90:C90" si="11">SUM(B89)</f>
        <v>0</v>
      </c>
      <c r="C90" s="38">
        <f t="shared" si="11"/>
        <v>0</v>
      </c>
    </row>
    <row r="91" ht="13.5" customHeight="1">
      <c r="A91" s="26" t="s">
        <v>85</v>
      </c>
      <c r="B91" s="44" t="s">
        <v>32</v>
      </c>
      <c r="C91" s="44" t="s">
        <v>33</v>
      </c>
    </row>
    <row r="92" ht="13.5" customHeight="1">
      <c r="A92" s="28" t="s">
        <v>86</v>
      </c>
      <c r="B92" s="45">
        <f t="shared" ref="B92:C92" si="12">B87</f>
        <v>0.03266</v>
      </c>
      <c r="C92" s="46">
        <f t="shared" si="12"/>
        <v>0</v>
      </c>
    </row>
    <row r="93" ht="13.5" customHeight="1">
      <c r="A93" s="28" t="s">
        <v>87</v>
      </c>
      <c r="B93" s="45">
        <f t="shared" ref="B93:C93" si="13">B90</f>
        <v>0</v>
      </c>
      <c r="C93" s="46">
        <f t="shared" si="13"/>
        <v>0</v>
      </c>
    </row>
    <row r="94" ht="13.5" customHeight="1">
      <c r="A94" s="36" t="s">
        <v>41</v>
      </c>
      <c r="B94" s="37"/>
      <c r="C94" s="38">
        <f>SUM(C92:C93)</f>
        <v>0</v>
      </c>
    </row>
    <row r="95" ht="13.5" customHeight="1">
      <c r="A95" s="54"/>
      <c r="B95" s="64"/>
      <c r="C95" s="41"/>
    </row>
    <row r="96" ht="13.5" customHeight="1">
      <c r="A96" s="42" t="s">
        <v>88</v>
      </c>
      <c r="B96" s="2"/>
      <c r="C96" s="3"/>
    </row>
    <row r="97" ht="15.0" customHeight="1">
      <c r="A97" s="26" t="s">
        <v>89</v>
      </c>
      <c r="B97" s="44" t="s">
        <v>57</v>
      </c>
      <c r="C97" s="44" t="s">
        <v>33</v>
      </c>
    </row>
    <row r="98" ht="15.0" customHeight="1">
      <c r="A98" s="28" t="s">
        <v>90</v>
      </c>
      <c r="B98" s="120">
        <f>'Materiais - Equipamentos - Unif'!$E$354</f>
        <v>0</v>
      </c>
      <c r="C98" s="30">
        <f t="shared" ref="C98:C100" si="14">B98</f>
        <v>0</v>
      </c>
    </row>
    <row r="99" ht="15.0" customHeight="1">
      <c r="A99" s="28" t="s">
        <v>91</v>
      </c>
      <c r="B99" s="66">
        <f>'Materiais - Equipamentos - Unif'!$E$350</f>
        <v>0</v>
      </c>
      <c r="C99" s="30">
        <f t="shared" si="14"/>
        <v>0</v>
      </c>
    </row>
    <row r="100" ht="15.0" customHeight="1">
      <c r="A100" s="28" t="s">
        <v>92</v>
      </c>
      <c r="B100" s="66">
        <f>'Materiais - Equipamentos - Unif'!$E$352</f>
        <v>0</v>
      </c>
      <c r="C100" s="30">
        <f t="shared" si="14"/>
        <v>0</v>
      </c>
    </row>
    <row r="101" ht="15.0" customHeight="1">
      <c r="A101" s="28" t="s">
        <v>93</v>
      </c>
      <c r="B101" s="66"/>
      <c r="C101" s="30">
        <v>0.0</v>
      </c>
    </row>
    <row r="102" ht="15.0" customHeight="1">
      <c r="A102" s="36" t="s">
        <v>41</v>
      </c>
      <c r="B102" s="67"/>
      <c r="C102" s="38">
        <f>SUM(C98:C101)</f>
        <v>0</v>
      </c>
    </row>
    <row r="103" ht="15.75" customHeight="1">
      <c r="A103" s="54"/>
      <c r="B103" s="64"/>
      <c r="C103" s="41"/>
    </row>
    <row r="104" ht="16.5" customHeight="1">
      <c r="A104" s="42" t="s">
        <v>94</v>
      </c>
      <c r="B104" s="2"/>
      <c r="C104" s="3"/>
    </row>
    <row r="105" ht="17.25" customHeight="1">
      <c r="A105" s="26" t="s">
        <v>95</v>
      </c>
      <c r="B105" s="44" t="s">
        <v>32</v>
      </c>
      <c r="C105" s="44" t="s">
        <v>33</v>
      </c>
    </row>
    <row r="106" ht="15.0" customHeight="1">
      <c r="A106" s="28" t="s">
        <v>96</v>
      </c>
      <c r="B106" s="68"/>
      <c r="C106" s="46">
        <f>$B106*(C39+C67+C77+C94+C102)</f>
        <v>0</v>
      </c>
    </row>
    <row r="107" ht="13.5" customHeight="1">
      <c r="A107" s="28" t="s">
        <v>97</v>
      </c>
      <c r="B107" s="68"/>
      <c r="C107" s="46">
        <f>$B107*(C39+C67+C77+C94+C102+C106)</f>
        <v>0</v>
      </c>
    </row>
    <row r="108">
      <c r="A108" s="28" t="s">
        <v>176</v>
      </c>
      <c r="B108" s="45">
        <f>SUM(B109:B112)</f>
        <v>0.1125</v>
      </c>
      <c r="C108" s="46">
        <f>((C39+C67+C77+C94+C102+C106+C107)/(1-($B$108)))*$B108</f>
        <v>0</v>
      </c>
    </row>
    <row r="109" ht="13.5" customHeight="1">
      <c r="A109" s="69" t="s">
        <v>99</v>
      </c>
      <c r="B109" s="45">
        <v>0.0925</v>
      </c>
      <c r="C109" s="70">
        <f>((C39+C67+C77+C94+C102+C106+C107)/(1-($B$109+$B$111)))*$B109</f>
        <v>0</v>
      </c>
    </row>
    <row r="110" ht="13.5" customHeight="1">
      <c r="A110" s="69" t="s">
        <v>100</v>
      </c>
      <c r="B110" s="45"/>
      <c r="C110" s="70"/>
    </row>
    <row r="111" ht="13.5" customHeight="1">
      <c r="A111" s="69" t="s">
        <v>101</v>
      </c>
      <c r="B111" s="45">
        <v>0.02</v>
      </c>
      <c r="C111" s="70">
        <f>((C39+C67+C77+C94+C102+C106+C107)/(1-($B$111+$B$109)))*$B111</f>
        <v>0</v>
      </c>
    </row>
    <row r="112" ht="13.5" customHeight="1">
      <c r="A112" s="69" t="s">
        <v>102</v>
      </c>
      <c r="B112" s="71"/>
      <c r="C112" s="72"/>
    </row>
    <row r="113" ht="13.5" customHeight="1">
      <c r="A113" s="36" t="s">
        <v>41</v>
      </c>
      <c r="B113" s="67"/>
      <c r="C113" s="38">
        <f>SUM(C106:C108)</f>
        <v>0</v>
      </c>
    </row>
    <row r="114" ht="13.5" customHeight="1">
      <c r="A114" s="15"/>
      <c r="B114" s="15"/>
      <c r="C114" s="15"/>
    </row>
    <row r="115" ht="13.5" customHeight="1">
      <c r="A115" s="15"/>
      <c r="B115" s="15"/>
      <c r="C115" s="15"/>
    </row>
    <row r="116" ht="13.5" customHeight="1">
      <c r="A116" s="73" t="s">
        <v>103</v>
      </c>
      <c r="B116" s="3"/>
      <c r="C116" s="74" t="s">
        <v>29</v>
      </c>
    </row>
    <row r="117" ht="13.5" customHeight="1">
      <c r="A117" s="75" t="s">
        <v>104</v>
      </c>
      <c r="B117" s="3"/>
      <c r="C117" s="44" t="s">
        <v>33</v>
      </c>
    </row>
    <row r="118" ht="13.5" customHeight="1">
      <c r="A118" s="76" t="s">
        <v>105</v>
      </c>
      <c r="B118" s="3"/>
      <c r="C118" s="46">
        <f>C39</f>
        <v>0</v>
      </c>
    </row>
    <row r="119" ht="13.5" customHeight="1">
      <c r="A119" s="76" t="s">
        <v>106</v>
      </c>
      <c r="B119" s="3"/>
      <c r="C119" s="46">
        <f>C67</f>
        <v>0</v>
      </c>
    </row>
    <row r="120" ht="13.5" customHeight="1">
      <c r="A120" s="76" t="s">
        <v>107</v>
      </c>
      <c r="B120" s="3"/>
      <c r="C120" s="46">
        <f>C77</f>
        <v>0</v>
      </c>
    </row>
    <row r="121" ht="13.5" customHeight="1">
      <c r="A121" s="76" t="s">
        <v>108</v>
      </c>
      <c r="B121" s="3"/>
      <c r="C121" s="46">
        <f>C94</f>
        <v>0</v>
      </c>
    </row>
    <row r="122" ht="13.5" customHeight="1">
      <c r="A122" s="76" t="s">
        <v>109</v>
      </c>
      <c r="B122" s="3"/>
      <c r="C122" s="46">
        <f>C102</f>
        <v>0</v>
      </c>
    </row>
    <row r="123" ht="13.5" customHeight="1">
      <c r="A123" s="77" t="s">
        <v>110</v>
      </c>
      <c r="B123" s="3"/>
      <c r="C123" s="78">
        <f>SUM(C118:C122)</f>
        <v>0</v>
      </c>
    </row>
    <row r="124" ht="13.5" customHeight="1">
      <c r="A124" s="76" t="s">
        <v>111</v>
      </c>
      <c r="B124" s="3"/>
      <c r="C124" s="46">
        <f>C113</f>
        <v>0</v>
      </c>
    </row>
    <row r="125" ht="13.5" customHeight="1">
      <c r="A125" s="79" t="s">
        <v>112</v>
      </c>
      <c r="B125" s="3"/>
      <c r="C125" s="80">
        <f>ROUND(C118+C119+C120+C121+C122+C124,2)</f>
        <v>0</v>
      </c>
    </row>
    <row r="126" ht="12.75" customHeight="1"/>
    <row r="127" ht="13.5" hidden="1" customHeight="1">
      <c r="A127" s="81"/>
      <c r="B127" s="81"/>
      <c r="C127" s="81"/>
      <c r="D127" s="81"/>
      <c r="E127" s="81"/>
      <c r="F127" s="81"/>
      <c r="G127" s="81"/>
    </row>
    <row r="128" ht="13.5" hidden="1" customHeight="1">
      <c r="A128" s="82" t="s">
        <v>113</v>
      </c>
      <c r="B128" s="83"/>
      <c r="C128" s="83"/>
      <c r="D128" s="83"/>
      <c r="E128" s="84"/>
      <c r="F128" s="81"/>
      <c r="G128" s="81"/>
    </row>
    <row r="129" ht="13.5" hidden="1" customHeight="1">
      <c r="A129" s="85" t="s">
        <v>114</v>
      </c>
      <c r="B129" s="86" t="s">
        <v>115</v>
      </c>
      <c r="C129" s="86" t="s">
        <v>116</v>
      </c>
      <c r="D129" s="86" t="s">
        <v>117</v>
      </c>
      <c r="E129" s="87"/>
      <c r="F129" s="87"/>
      <c r="G129" s="87"/>
    </row>
    <row r="130" ht="13.5" hidden="1" customHeight="1">
      <c r="A130" s="88" t="s">
        <v>118</v>
      </c>
      <c r="B130" s="89" t="s">
        <v>119</v>
      </c>
      <c r="C130" s="90">
        <f>C125</f>
        <v>0</v>
      </c>
      <c r="D130" s="91">
        <f>1/B17*C130</f>
        <v>0</v>
      </c>
      <c r="E130" s="87"/>
      <c r="F130" s="87"/>
      <c r="G130" s="87"/>
    </row>
    <row r="131" ht="13.5" hidden="1" customHeight="1">
      <c r="A131" s="92" t="s">
        <v>120</v>
      </c>
      <c r="B131" s="2"/>
      <c r="C131" s="3"/>
      <c r="D131" s="93">
        <f>ROUND(SUM(D130),2)</f>
        <v>0</v>
      </c>
      <c r="E131" s="87"/>
      <c r="F131" s="87"/>
      <c r="G131" s="87"/>
    </row>
    <row r="132" ht="13.5" hidden="1" customHeight="1">
      <c r="A132" s="87"/>
      <c r="B132" s="87"/>
      <c r="C132" s="87"/>
      <c r="D132" s="87"/>
      <c r="E132" s="87"/>
      <c r="F132" s="87"/>
      <c r="G132" s="87"/>
    </row>
    <row r="133" ht="13.5" hidden="1" customHeight="1">
      <c r="A133" s="87"/>
      <c r="B133" s="87"/>
      <c r="C133" s="87"/>
      <c r="D133" s="87"/>
      <c r="E133" s="87"/>
      <c r="F133" s="87"/>
      <c r="G133" s="87"/>
    </row>
    <row r="134" ht="13.5" hidden="1" customHeight="1">
      <c r="A134" s="94" t="s">
        <v>121</v>
      </c>
      <c r="F134" s="87"/>
      <c r="G134" s="87"/>
    </row>
    <row r="135" ht="33.0" hidden="1" customHeight="1">
      <c r="A135" s="85" t="s">
        <v>114</v>
      </c>
      <c r="B135" s="86" t="s">
        <v>115</v>
      </c>
      <c r="C135" s="86" t="s">
        <v>116</v>
      </c>
      <c r="D135" s="86" t="s">
        <v>122</v>
      </c>
      <c r="E135" s="87"/>
      <c r="F135" s="87"/>
      <c r="G135" s="87"/>
    </row>
    <row r="136" ht="13.5" hidden="1" customHeight="1">
      <c r="A136" s="88" t="s">
        <v>118</v>
      </c>
      <c r="B136" s="89" t="s">
        <v>119</v>
      </c>
      <c r="C136" s="90">
        <f>C125</f>
        <v>0</v>
      </c>
      <c r="D136" s="91">
        <f>(1/B18)*C136</f>
        <v>0</v>
      </c>
      <c r="E136" s="87"/>
      <c r="F136" s="87"/>
      <c r="G136" s="87"/>
    </row>
    <row r="137" ht="13.5" hidden="1" customHeight="1">
      <c r="A137" s="92" t="s">
        <v>120</v>
      </c>
      <c r="B137" s="2"/>
      <c r="C137" s="3"/>
      <c r="D137" s="93">
        <f>ROUND(SUM(D136),2)</f>
        <v>0</v>
      </c>
      <c r="E137" s="87"/>
      <c r="F137" s="87"/>
      <c r="G137" s="87"/>
    </row>
    <row r="138" ht="13.5" hidden="1" customHeight="1">
      <c r="A138" s="87"/>
      <c r="B138" s="87"/>
      <c r="C138" s="87"/>
      <c r="D138" s="87"/>
      <c r="E138" s="87"/>
      <c r="F138" s="87"/>
      <c r="G138" s="87"/>
    </row>
    <row r="139" ht="13.5" hidden="1" customHeight="1">
      <c r="A139" s="87"/>
      <c r="B139" s="87"/>
      <c r="C139" s="87"/>
      <c r="D139" s="87"/>
      <c r="E139" s="87"/>
      <c r="F139" s="87"/>
      <c r="G139" s="87"/>
    </row>
    <row r="140" ht="13.5" hidden="1" customHeight="1">
      <c r="A140" s="94" t="s">
        <v>123</v>
      </c>
      <c r="F140" s="87"/>
      <c r="G140" s="87"/>
    </row>
    <row r="141" ht="34.5" hidden="1" customHeight="1">
      <c r="A141" s="85" t="s">
        <v>114</v>
      </c>
      <c r="B141" s="86" t="s">
        <v>115</v>
      </c>
      <c r="C141" s="86" t="s">
        <v>116</v>
      </c>
      <c r="D141" s="86" t="s">
        <v>122</v>
      </c>
      <c r="E141" s="87"/>
      <c r="F141" s="87"/>
      <c r="G141" s="87"/>
    </row>
    <row r="142" ht="13.5" hidden="1" customHeight="1">
      <c r="A142" s="88" t="s">
        <v>118</v>
      </c>
      <c r="B142" s="89" t="s">
        <v>119</v>
      </c>
      <c r="C142" s="90">
        <f>C125</f>
        <v>0</v>
      </c>
      <c r="D142" s="91">
        <f>1/B19*C142</f>
        <v>0</v>
      </c>
      <c r="E142" s="87"/>
      <c r="F142" s="87"/>
      <c r="G142" s="87"/>
    </row>
    <row r="143" ht="13.5" hidden="1" customHeight="1">
      <c r="A143" s="92" t="s">
        <v>120</v>
      </c>
      <c r="B143" s="2"/>
      <c r="C143" s="3"/>
      <c r="D143" s="93">
        <f>ROUND(SUM(D142),2)</f>
        <v>0</v>
      </c>
      <c r="E143" s="87"/>
      <c r="F143" s="87"/>
      <c r="G143" s="87"/>
    </row>
    <row r="144" ht="13.5" hidden="1" customHeight="1">
      <c r="A144" s="87"/>
      <c r="B144" s="87"/>
      <c r="C144" s="87"/>
      <c r="D144" s="87"/>
      <c r="E144" s="87"/>
      <c r="F144" s="87"/>
      <c r="G144" s="87"/>
    </row>
    <row r="145" ht="13.5" hidden="1" customHeight="1">
      <c r="A145" s="87"/>
      <c r="B145" s="87"/>
      <c r="C145" s="87"/>
      <c r="D145" s="87"/>
      <c r="E145" s="87"/>
      <c r="F145" s="87"/>
      <c r="G145" s="87"/>
    </row>
    <row r="146" ht="13.5" hidden="1" customHeight="1">
      <c r="A146" s="94" t="s">
        <v>124</v>
      </c>
      <c r="F146" s="87"/>
      <c r="G146" s="87"/>
    </row>
    <row r="147" ht="33.0" hidden="1" customHeight="1">
      <c r="A147" s="85" t="s">
        <v>114</v>
      </c>
      <c r="B147" s="95" t="s">
        <v>115</v>
      </c>
      <c r="C147" s="86" t="s">
        <v>116</v>
      </c>
      <c r="D147" s="95" t="s">
        <v>122</v>
      </c>
      <c r="E147" s="87"/>
      <c r="F147" s="87"/>
      <c r="G147" s="87"/>
    </row>
    <row r="148" ht="13.5" hidden="1" customHeight="1">
      <c r="A148" s="88" t="s">
        <v>118</v>
      </c>
      <c r="B148" s="89" t="s">
        <v>119</v>
      </c>
      <c r="C148" s="96">
        <f>C125</f>
        <v>0</v>
      </c>
      <c r="D148" s="97">
        <f>1/B20*C148</f>
        <v>0</v>
      </c>
      <c r="E148" s="87"/>
      <c r="F148" s="87"/>
      <c r="G148" s="87"/>
    </row>
    <row r="149" ht="13.5" hidden="1" customHeight="1">
      <c r="A149" s="92" t="s">
        <v>120</v>
      </c>
      <c r="B149" s="2"/>
      <c r="C149" s="3"/>
      <c r="D149" s="98">
        <f>ROUND(SUM(D148),2)</f>
        <v>0</v>
      </c>
      <c r="E149" s="87"/>
      <c r="F149" s="87"/>
      <c r="G149" s="87"/>
    </row>
    <row r="150" ht="13.5" hidden="1" customHeight="1">
      <c r="A150" s="87"/>
      <c r="B150" s="87"/>
      <c r="C150" s="87"/>
      <c r="D150" s="87"/>
      <c r="E150" s="87"/>
      <c r="F150" s="87"/>
      <c r="G150" s="87"/>
    </row>
    <row r="151" ht="13.5" hidden="1" customHeight="1">
      <c r="A151" s="87"/>
      <c r="B151" s="87"/>
      <c r="C151" s="87"/>
      <c r="D151" s="87"/>
      <c r="E151" s="87"/>
      <c r="F151" s="87"/>
      <c r="G151" s="87"/>
    </row>
    <row r="152" ht="13.5" hidden="1" customHeight="1">
      <c r="A152" s="94" t="s">
        <v>125</v>
      </c>
      <c r="F152" s="87"/>
      <c r="G152" s="87"/>
    </row>
    <row r="153" ht="36.0" hidden="1" customHeight="1">
      <c r="A153" s="85" t="s">
        <v>114</v>
      </c>
      <c r="B153" s="86" t="s">
        <v>126</v>
      </c>
      <c r="C153" s="86" t="s">
        <v>116</v>
      </c>
      <c r="D153" s="86" t="s">
        <v>122</v>
      </c>
      <c r="E153" s="87"/>
      <c r="F153" s="87"/>
      <c r="G153" s="87"/>
    </row>
    <row r="154" ht="13.5" hidden="1" customHeight="1">
      <c r="A154" s="88" t="s">
        <v>118</v>
      </c>
      <c r="B154" s="89" t="s">
        <v>119</v>
      </c>
      <c r="C154" s="90">
        <f>C125</f>
        <v>0</v>
      </c>
      <c r="D154" s="91">
        <f>1/B21*C154</f>
        <v>0</v>
      </c>
      <c r="E154" s="87"/>
      <c r="F154" s="87"/>
      <c r="G154" s="87"/>
    </row>
    <row r="155" ht="13.5" hidden="1" customHeight="1">
      <c r="A155" s="92" t="s">
        <v>120</v>
      </c>
      <c r="B155" s="2"/>
      <c r="C155" s="3"/>
      <c r="D155" s="93">
        <f>ROUND(SUM(D154),2)</f>
        <v>0</v>
      </c>
      <c r="E155" s="87"/>
      <c r="F155" s="87"/>
      <c r="G155" s="87"/>
    </row>
    <row r="156" ht="13.5" hidden="1" customHeight="1">
      <c r="A156" s="99"/>
      <c r="B156" s="99"/>
      <c r="C156" s="99"/>
      <c r="D156" s="100"/>
      <c r="E156" s="87"/>
      <c r="F156" s="87"/>
      <c r="G156" s="87"/>
    </row>
    <row r="157" ht="13.5" hidden="1" customHeight="1">
      <c r="A157" s="99"/>
      <c r="B157" s="99"/>
      <c r="C157" s="99"/>
      <c r="D157" s="100"/>
      <c r="E157" s="87"/>
      <c r="F157" s="87"/>
      <c r="G157" s="87"/>
    </row>
    <row r="158" ht="13.5" hidden="1" customHeight="1">
      <c r="A158" s="94" t="s">
        <v>127</v>
      </c>
      <c r="E158" s="87"/>
      <c r="F158" s="87"/>
      <c r="G158" s="87"/>
    </row>
    <row r="159" ht="36.0" hidden="1" customHeight="1">
      <c r="A159" s="85" t="s">
        <v>114</v>
      </c>
      <c r="B159" s="86" t="s">
        <v>126</v>
      </c>
      <c r="C159" s="86" t="s">
        <v>116</v>
      </c>
      <c r="D159" s="86" t="s">
        <v>122</v>
      </c>
      <c r="E159" s="87"/>
      <c r="F159" s="87"/>
      <c r="G159" s="87"/>
    </row>
    <row r="160" ht="13.5" hidden="1" customHeight="1">
      <c r="A160" s="88" t="s">
        <v>118</v>
      </c>
      <c r="B160" s="89" t="s">
        <v>119</v>
      </c>
      <c r="C160" s="90">
        <f>C125</f>
        <v>0</v>
      </c>
      <c r="D160" s="91">
        <f>1/B22*C160</f>
        <v>0</v>
      </c>
      <c r="E160" s="87"/>
      <c r="F160" s="87"/>
      <c r="G160" s="87"/>
    </row>
    <row r="161" ht="13.5" hidden="1" customHeight="1">
      <c r="A161" s="92" t="s">
        <v>120</v>
      </c>
      <c r="B161" s="2"/>
      <c r="C161" s="3"/>
      <c r="D161" s="93">
        <f>ROUND(SUM(D160),2)</f>
        <v>0</v>
      </c>
      <c r="E161" s="87"/>
      <c r="F161" s="87"/>
      <c r="G161" s="87"/>
    </row>
    <row r="162" ht="13.5" hidden="1" customHeight="1">
      <c r="A162" s="99"/>
      <c r="B162" s="99"/>
      <c r="C162" s="99"/>
      <c r="D162" s="100"/>
      <c r="E162" s="87"/>
      <c r="F162" s="87"/>
      <c r="G162" s="87"/>
    </row>
    <row r="163" ht="13.5" hidden="1" customHeight="1">
      <c r="A163" s="99"/>
      <c r="B163" s="99"/>
      <c r="C163" s="99"/>
      <c r="D163" s="100"/>
      <c r="E163" s="87"/>
      <c r="F163" s="87"/>
      <c r="G163" s="87"/>
    </row>
    <row r="164" ht="13.5" hidden="1" customHeight="1">
      <c r="A164" s="94" t="s">
        <v>128</v>
      </c>
      <c r="E164" s="87"/>
      <c r="F164" s="87"/>
      <c r="G164" s="87"/>
    </row>
    <row r="165" ht="33.0" hidden="1" customHeight="1">
      <c r="A165" s="85" t="s">
        <v>114</v>
      </c>
      <c r="B165" s="86" t="s">
        <v>126</v>
      </c>
      <c r="C165" s="86" t="s">
        <v>116</v>
      </c>
      <c r="D165" s="86" t="s">
        <v>122</v>
      </c>
      <c r="E165" s="87"/>
      <c r="F165" s="87"/>
      <c r="G165" s="87"/>
    </row>
    <row r="166" ht="13.5" hidden="1" customHeight="1">
      <c r="A166" s="88" t="s">
        <v>118</v>
      </c>
      <c r="B166" s="89" t="s">
        <v>119</v>
      </c>
      <c r="C166" s="90">
        <f>C125</f>
        <v>0</v>
      </c>
      <c r="D166" s="91">
        <f>1/B23*C166</f>
        <v>0</v>
      </c>
      <c r="E166" s="87"/>
      <c r="F166" s="87"/>
      <c r="G166" s="87"/>
    </row>
    <row r="167" ht="13.5" hidden="1" customHeight="1">
      <c r="A167" s="92" t="s">
        <v>120</v>
      </c>
      <c r="B167" s="2"/>
      <c r="C167" s="3"/>
      <c r="D167" s="93">
        <f>ROUND(SUM(D166),2)</f>
        <v>0</v>
      </c>
      <c r="E167" s="87"/>
      <c r="F167" s="87"/>
      <c r="G167" s="87"/>
    </row>
    <row r="168" ht="13.5" hidden="1" customHeight="1">
      <c r="A168" s="87"/>
      <c r="B168" s="87"/>
      <c r="C168" s="87"/>
      <c r="D168" s="87"/>
      <c r="E168" s="87"/>
      <c r="F168" s="87"/>
      <c r="G168" s="87"/>
    </row>
    <row r="169" ht="13.5" hidden="1" customHeight="1">
      <c r="A169" s="87"/>
      <c r="B169" s="87"/>
      <c r="C169" s="87"/>
      <c r="D169" s="87"/>
      <c r="E169" s="87"/>
      <c r="F169" s="87"/>
      <c r="G169" s="87"/>
    </row>
    <row r="170" ht="13.5" hidden="1" customHeight="1">
      <c r="A170" s="94" t="s">
        <v>129</v>
      </c>
      <c r="F170" s="87"/>
      <c r="G170" s="87"/>
    </row>
    <row r="171" ht="36.0" hidden="1" customHeight="1">
      <c r="A171" s="85" t="s">
        <v>114</v>
      </c>
      <c r="B171" s="86" t="s">
        <v>126</v>
      </c>
      <c r="C171" s="86" t="s">
        <v>130</v>
      </c>
      <c r="D171" s="86" t="s">
        <v>131</v>
      </c>
      <c r="E171" s="86" t="s">
        <v>132</v>
      </c>
      <c r="F171" s="86" t="s">
        <v>133</v>
      </c>
      <c r="G171" s="86" t="s">
        <v>134</v>
      </c>
    </row>
    <row r="172" ht="13.5" hidden="1" customHeight="1">
      <c r="A172" s="88" t="s">
        <v>118</v>
      </c>
      <c r="B172" s="89" t="s">
        <v>119</v>
      </c>
      <c r="C172" s="101">
        <v>16.0</v>
      </c>
      <c r="D172" s="102" t="s">
        <v>135</v>
      </c>
      <c r="E172" s="103">
        <f>1/B24*C172*(1/188.76)</f>
        <v>0.0003767276495</v>
      </c>
      <c r="F172" s="104">
        <f>C125</f>
        <v>0</v>
      </c>
      <c r="G172" s="91">
        <f>E172*F172</f>
        <v>0</v>
      </c>
    </row>
    <row r="173" ht="13.5" hidden="1" customHeight="1">
      <c r="A173" s="105"/>
      <c r="B173" s="105"/>
      <c r="C173" s="105"/>
      <c r="D173" s="105"/>
      <c r="E173" s="105"/>
      <c r="F173" s="106" t="s">
        <v>120</v>
      </c>
      <c r="G173" s="93">
        <f>SUM(G172)</f>
        <v>0</v>
      </c>
    </row>
    <row r="174" ht="13.5" hidden="1" customHeight="1">
      <c r="A174" s="87"/>
      <c r="B174" s="87"/>
      <c r="C174" s="87"/>
      <c r="D174" s="87"/>
      <c r="E174" s="87"/>
      <c r="F174" s="87"/>
      <c r="G174" s="87"/>
    </row>
    <row r="175" ht="13.5" hidden="1" customHeight="1">
      <c r="A175" s="87"/>
      <c r="B175" s="87"/>
      <c r="C175" s="87"/>
      <c r="D175" s="87"/>
      <c r="E175" s="87"/>
      <c r="F175" s="87"/>
      <c r="G175" s="87"/>
    </row>
    <row r="176" ht="13.5" hidden="1" customHeight="1">
      <c r="A176" s="94" t="s">
        <v>136</v>
      </c>
      <c r="F176" s="94"/>
      <c r="G176" s="87"/>
    </row>
    <row r="177" ht="39.75" hidden="1" customHeight="1">
      <c r="A177" s="85" t="s">
        <v>114</v>
      </c>
      <c r="B177" s="86" t="s">
        <v>137</v>
      </c>
      <c r="C177" s="86" t="s">
        <v>138</v>
      </c>
      <c r="D177" s="86" t="s">
        <v>139</v>
      </c>
      <c r="E177" s="86" t="s">
        <v>140</v>
      </c>
      <c r="F177" s="86" t="s">
        <v>133</v>
      </c>
      <c r="G177" s="86" t="s">
        <v>134</v>
      </c>
    </row>
    <row r="178" ht="13.5" hidden="1" customHeight="1">
      <c r="A178" s="88" t="s">
        <v>118</v>
      </c>
      <c r="B178" s="89" t="s">
        <v>119</v>
      </c>
      <c r="C178" s="101">
        <v>16.0</v>
      </c>
      <c r="D178" s="102" t="s">
        <v>135</v>
      </c>
      <c r="E178" s="103">
        <f>1/B25*C178*(1/188.76)</f>
        <v>0.0008693714987</v>
      </c>
      <c r="F178" s="104">
        <f>C125</f>
        <v>0</v>
      </c>
      <c r="G178" s="91">
        <f>E178*F178</f>
        <v>0</v>
      </c>
    </row>
    <row r="179" ht="13.5" hidden="1" customHeight="1">
      <c r="A179" s="105"/>
      <c r="B179" s="105"/>
      <c r="C179" s="105"/>
      <c r="D179" s="105"/>
      <c r="E179" s="105"/>
      <c r="F179" s="106" t="s">
        <v>120</v>
      </c>
      <c r="G179" s="93">
        <f>SUM(G178)</f>
        <v>0</v>
      </c>
    </row>
    <row r="180" ht="12.75" customHeight="1"/>
    <row r="181" ht="12.75" customHeight="1"/>
    <row r="182" ht="12.75" customHeight="1"/>
    <row r="183" ht="28.5" hidden="1" customHeight="1">
      <c r="A183" s="107" t="s">
        <v>141</v>
      </c>
      <c r="B183" s="108" t="s">
        <v>142</v>
      </c>
      <c r="C183" s="108" t="s">
        <v>143</v>
      </c>
      <c r="D183" s="108" t="s">
        <v>144</v>
      </c>
    </row>
    <row r="184" ht="13.5" hidden="1" customHeight="1">
      <c r="A184" s="109" t="s">
        <v>145</v>
      </c>
      <c r="B184" s="110">
        <f>D131</f>
        <v>0</v>
      </c>
      <c r="C184" s="110" t="str">
        <f>'Produtividade Região do Vale do Itajaí'!$B$19</f>
        <v>#REF!</v>
      </c>
      <c r="D184" s="111" t="str">
        <f t="shared" ref="D184:D192" si="15">B184*C184</f>
        <v>#REF!</v>
      </c>
    </row>
    <row r="185" ht="13.5" hidden="1" customHeight="1">
      <c r="A185" s="109" t="s">
        <v>146</v>
      </c>
      <c r="B185" s="110">
        <f>D137</f>
        <v>0</v>
      </c>
      <c r="C185" s="110" t="str">
        <f>'Produtividade Região do Vale do Itajaí'!$C$19</f>
        <v>#REF!</v>
      </c>
      <c r="D185" s="111" t="str">
        <f t="shared" si="15"/>
        <v>#REF!</v>
      </c>
    </row>
    <row r="186" ht="13.5" hidden="1" customHeight="1">
      <c r="A186" s="109" t="s">
        <v>147</v>
      </c>
      <c r="B186" s="110">
        <f>D143</f>
        <v>0</v>
      </c>
      <c r="C186" s="110" t="str">
        <f>'Produtividade Região do Vale do Itajaí'!$D$19</f>
        <v>#REF!</v>
      </c>
      <c r="D186" s="111" t="str">
        <f t="shared" si="15"/>
        <v>#REF!</v>
      </c>
    </row>
    <row r="187" ht="13.5" hidden="1" customHeight="1">
      <c r="A187" s="109" t="s">
        <v>148</v>
      </c>
      <c r="B187" s="110">
        <f>D149</f>
        <v>0</v>
      </c>
      <c r="C187" s="110" t="str">
        <f>'Produtividade Região do Vale do Itajaí'!$E$19</f>
        <v>#REF!</v>
      </c>
      <c r="D187" s="111" t="str">
        <f t="shared" si="15"/>
        <v>#REF!</v>
      </c>
    </row>
    <row r="188" ht="13.5" hidden="1" customHeight="1">
      <c r="A188" s="109" t="s">
        <v>149</v>
      </c>
      <c r="B188" s="110">
        <f>D155</f>
        <v>0</v>
      </c>
      <c r="C188" s="110" t="str">
        <f>'Produtividade Região do Vale do Itajaí'!$G$19</f>
        <v>#REF!</v>
      </c>
      <c r="D188" s="111" t="str">
        <f t="shared" si="15"/>
        <v>#REF!</v>
      </c>
    </row>
    <row r="189" ht="13.5" hidden="1" customHeight="1">
      <c r="A189" s="109" t="s">
        <v>150</v>
      </c>
      <c r="B189" s="110">
        <f>D161</f>
        <v>0</v>
      </c>
      <c r="C189" s="110" t="str">
        <f>'Produtividade Região do Vale do Itajaí'!$H$19</f>
        <v>#REF!</v>
      </c>
      <c r="D189" s="111" t="str">
        <f t="shared" si="15"/>
        <v>#REF!</v>
      </c>
    </row>
    <row r="190" ht="13.5" hidden="1" customHeight="1">
      <c r="A190" s="109" t="s">
        <v>151</v>
      </c>
      <c r="B190" s="110">
        <f>D167</f>
        <v>0</v>
      </c>
      <c r="C190" s="110" t="str">
        <f>'Produtividade Região do Vale do Itajaí'!$I$19</f>
        <v>#REF!</v>
      </c>
      <c r="D190" s="111" t="str">
        <f t="shared" si="15"/>
        <v>#REF!</v>
      </c>
    </row>
    <row r="191" ht="13.5" hidden="1" customHeight="1">
      <c r="A191" s="109" t="s">
        <v>152</v>
      </c>
      <c r="B191" s="110">
        <f>G173</f>
        <v>0</v>
      </c>
      <c r="C191" s="110" t="str">
        <f>'Produtividade Região do Vale do Itajaí'!$J$19</f>
        <v>#REF!</v>
      </c>
      <c r="D191" s="111" t="str">
        <f t="shared" si="15"/>
        <v>#REF!</v>
      </c>
    </row>
    <row r="192" ht="13.5" hidden="1" customHeight="1">
      <c r="A192" s="109" t="s">
        <v>153</v>
      </c>
      <c r="B192" s="110">
        <f>G178</f>
        <v>0</v>
      </c>
      <c r="C192" s="110" t="str">
        <f>'Produtividade Região do Vale do Itajaí'!$K$19</f>
        <v>#REF!</v>
      </c>
      <c r="D192" s="111" t="str">
        <f t="shared" si="15"/>
        <v>#REF!</v>
      </c>
    </row>
    <row r="193" ht="13.5" hidden="1" customHeight="1">
      <c r="A193" s="112" t="s">
        <v>154</v>
      </c>
      <c r="B193" s="2"/>
      <c r="C193" s="3"/>
      <c r="D193" s="113" t="str">
        <f>ROUND(SUM(D184:D192),2)</f>
        <v>#REF!</v>
      </c>
    </row>
    <row r="194" ht="13.5" hidden="1" customHeight="1">
      <c r="A194" s="114" t="s">
        <v>155</v>
      </c>
      <c r="B194" s="2"/>
      <c r="C194" s="3"/>
      <c r="D194" s="115" t="str">
        <f>D193*12</f>
        <v>#REF!</v>
      </c>
    </row>
    <row r="195" ht="13.5" hidden="1" customHeight="1">
      <c r="A195" s="15"/>
      <c r="B195" s="15"/>
      <c r="C195" s="15"/>
      <c r="D195" s="15"/>
    </row>
    <row r="196" ht="13.5" hidden="1" customHeight="1">
      <c r="A196" s="73" t="s">
        <v>156</v>
      </c>
      <c r="B196" s="2"/>
      <c r="C196" s="3"/>
      <c r="D196" s="116" t="str">
        <f>D193/C125</f>
        <v>#REF!</v>
      </c>
    </row>
    <row r="197" ht="13.5" hidden="1" customHeight="1">
      <c r="A197" s="15"/>
      <c r="B197" s="15"/>
      <c r="C197" s="15"/>
      <c r="D197" s="15"/>
    </row>
    <row r="198" ht="13.5" hidden="1" customHeight="1">
      <c r="A198" s="117" t="s">
        <v>157</v>
      </c>
      <c r="B198" s="2"/>
      <c r="C198" s="3"/>
      <c r="D198" s="118">
        <v>3.0</v>
      </c>
    </row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</sheetData>
  <mergeCells count="53">
    <mergeCell ref="A140:E140"/>
    <mergeCell ref="A143:C143"/>
    <mergeCell ref="A146:E146"/>
    <mergeCell ref="A149:C149"/>
    <mergeCell ref="A152:E152"/>
    <mergeCell ref="A155:C155"/>
    <mergeCell ref="A158:D158"/>
    <mergeCell ref="A161:C161"/>
    <mergeCell ref="A164:D164"/>
    <mergeCell ref="A167:C167"/>
    <mergeCell ref="A170:E170"/>
    <mergeCell ref="A176:E176"/>
    <mergeCell ref="A193:C193"/>
    <mergeCell ref="A194:C194"/>
    <mergeCell ref="A1:E1"/>
    <mergeCell ref="A2:E2"/>
    <mergeCell ref="A5:E5"/>
    <mergeCell ref="A6:B6"/>
    <mergeCell ref="C6:E6"/>
    <mergeCell ref="A7:B7"/>
    <mergeCell ref="C7:E7"/>
    <mergeCell ref="C12:E12"/>
    <mergeCell ref="C13:E13"/>
    <mergeCell ref="A8:B8"/>
    <mergeCell ref="C8:E8"/>
    <mergeCell ref="A9:B9"/>
    <mergeCell ref="C9:E9"/>
    <mergeCell ref="A10:B10"/>
    <mergeCell ref="C10:E10"/>
    <mergeCell ref="C11:E11"/>
    <mergeCell ref="A11:B11"/>
    <mergeCell ref="A12:B12"/>
    <mergeCell ref="A13:B13"/>
    <mergeCell ref="A41:C41"/>
    <mergeCell ref="A79:C79"/>
    <mergeCell ref="A96:C96"/>
    <mergeCell ref="A104:C104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8:E128"/>
    <mergeCell ref="A131:C131"/>
    <mergeCell ref="A134:E134"/>
    <mergeCell ref="A137:C137"/>
    <mergeCell ref="A196:C196"/>
    <mergeCell ref="A198:C198"/>
  </mergeCells>
  <printOptions/>
  <pageMargins bottom="0.75" footer="0.0" header="0.0" left="0.25" right="0.25" top="0.75"/>
  <pageSetup fitToHeight="0" paperSize="9" orientation="landscape"/>
  <headerFooter>
    <oddHeader>&amp;C&amp;A</oddHeader>
    <oddFooter>&amp;CPágina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2.14"/>
    <col customWidth="1" min="2" max="2" width="26.57"/>
    <col customWidth="1" min="3" max="3" width="29.0"/>
    <col customWidth="1" min="4" max="4" width="17.14"/>
    <col customWidth="1" min="5" max="5" width="5.86"/>
    <col customWidth="1" min="6" max="7" width="11.71"/>
    <col customWidth="1" min="8" max="26" width="8.71"/>
  </cols>
  <sheetData>
    <row r="1">
      <c r="A1" s="1" t="s">
        <v>0</v>
      </c>
      <c r="B1" s="2"/>
      <c r="C1" s="2"/>
      <c r="D1" s="2"/>
      <c r="E1" s="3"/>
    </row>
    <row r="2">
      <c r="A2" s="4" t="s">
        <v>1</v>
      </c>
      <c r="B2" s="2"/>
      <c r="C2" s="2"/>
      <c r="D2" s="2"/>
      <c r="E2" s="3"/>
    </row>
    <row r="3" ht="12.75" customHeight="1"/>
    <row r="4" ht="12.75" customHeight="1"/>
    <row r="5" ht="13.5" customHeight="1">
      <c r="A5" s="5" t="s">
        <v>2</v>
      </c>
      <c r="B5" s="2"/>
      <c r="C5" s="2"/>
      <c r="D5" s="2"/>
      <c r="E5" s="3"/>
    </row>
    <row r="6" ht="13.5" customHeight="1">
      <c r="A6" s="6" t="s">
        <v>3</v>
      </c>
      <c r="B6" s="3"/>
      <c r="C6" s="7" t="s">
        <v>4</v>
      </c>
      <c r="D6" s="2"/>
      <c r="E6" s="3"/>
    </row>
    <row r="7" ht="13.5" customHeight="1">
      <c r="A7" s="8" t="s">
        <v>5</v>
      </c>
      <c r="B7" s="3"/>
      <c r="C7" s="9">
        <v>22.0</v>
      </c>
      <c r="D7" s="2"/>
      <c r="E7" s="3"/>
    </row>
    <row r="8" ht="13.5" customHeight="1">
      <c r="A8" s="6" t="s">
        <v>6</v>
      </c>
      <c r="B8" s="3"/>
      <c r="C8" s="7" t="s">
        <v>7</v>
      </c>
      <c r="D8" s="2"/>
      <c r="E8" s="3"/>
    </row>
    <row r="9" ht="13.5" customHeight="1">
      <c r="A9" s="8" t="s">
        <v>8</v>
      </c>
      <c r="B9" s="3"/>
      <c r="C9" s="119"/>
      <c r="D9" s="2"/>
      <c r="E9" s="3"/>
    </row>
    <row r="10" ht="15.75" customHeight="1">
      <c r="A10" s="6" t="s">
        <v>9</v>
      </c>
      <c r="B10" s="3"/>
      <c r="C10" s="7" t="s">
        <v>10</v>
      </c>
      <c r="D10" s="2"/>
      <c r="E10" s="3"/>
    </row>
    <row r="11" ht="13.5" customHeight="1">
      <c r="A11" s="8" t="s">
        <v>11</v>
      </c>
      <c r="B11" s="3"/>
      <c r="C11" s="11" t="s">
        <v>177</v>
      </c>
      <c r="D11" s="2"/>
      <c r="E11" s="3"/>
    </row>
    <row r="12" ht="14.25" customHeight="1">
      <c r="A12" s="6" t="s">
        <v>13</v>
      </c>
      <c r="B12" s="3"/>
      <c r="C12" s="12">
        <v>1.0</v>
      </c>
      <c r="D12" s="2"/>
      <c r="E12" s="3"/>
    </row>
    <row r="13" ht="13.5" customHeight="1">
      <c r="A13" s="8" t="s">
        <v>14</v>
      </c>
      <c r="B13" s="3"/>
      <c r="C13" s="13">
        <v>44197.0</v>
      </c>
      <c r="D13" s="2"/>
      <c r="E13" s="3"/>
    </row>
    <row r="14" ht="13.5" customHeight="1">
      <c r="A14" s="14"/>
      <c r="B14" s="14"/>
      <c r="C14" s="14"/>
      <c r="D14" s="14"/>
      <c r="E14" s="14"/>
    </row>
    <row r="15" ht="13.5" customHeight="1">
      <c r="A15" s="15"/>
      <c r="B15" s="15"/>
      <c r="C15" s="15"/>
      <c r="D15" s="15"/>
      <c r="E15" s="15"/>
    </row>
    <row r="16" ht="13.5" hidden="1" customHeight="1">
      <c r="A16" s="16" t="s">
        <v>15</v>
      </c>
      <c r="B16" s="17" t="s">
        <v>16</v>
      </c>
      <c r="C16" s="15"/>
      <c r="D16" s="15"/>
      <c r="E16" s="15"/>
    </row>
    <row r="17" ht="13.5" hidden="1" customHeight="1">
      <c r="A17" s="18" t="s">
        <v>17</v>
      </c>
      <c r="B17" s="19">
        <v>600.0</v>
      </c>
      <c r="C17" s="15"/>
      <c r="D17" s="15"/>
      <c r="E17" s="15"/>
    </row>
    <row r="18" ht="13.5" hidden="1" customHeight="1">
      <c r="A18" s="20" t="s">
        <v>18</v>
      </c>
      <c r="B18" s="21">
        <v>1125.0</v>
      </c>
      <c r="C18" s="15"/>
      <c r="D18" s="15"/>
      <c r="E18" s="15"/>
    </row>
    <row r="19" ht="13.5" hidden="1" customHeight="1">
      <c r="A19" s="20" t="s">
        <v>19</v>
      </c>
      <c r="B19" s="19">
        <v>750.0</v>
      </c>
      <c r="C19" s="15"/>
      <c r="D19" s="15"/>
      <c r="E19" s="15"/>
    </row>
    <row r="20" ht="13.5" hidden="1" customHeight="1">
      <c r="A20" s="20" t="s">
        <v>20</v>
      </c>
      <c r="B20" s="19">
        <v>150.0</v>
      </c>
      <c r="C20" s="15"/>
      <c r="D20" s="15"/>
      <c r="E20" s="15"/>
    </row>
    <row r="21" ht="13.5" hidden="1" customHeight="1">
      <c r="A21" s="20" t="s">
        <v>21</v>
      </c>
      <c r="B21" s="21">
        <v>1350.0</v>
      </c>
      <c r="C21" s="15"/>
      <c r="D21" s="15"/>
      <c r="E21" s="15"/>
    </row>
    <row r="22" ht="14.25" hidden="1" customHeight="1">
      <c r="A22" s="20" t="s">
        <v>22</v>
      </c>
      <c r="B22" s="21">
        <v>4500.0</v>
      </c>
      <c r="C22" s="15"/>
      <c r="D22" s="15"/>
      <c r="E22" s="15"/>
    </row>
    <row r="23" ht="13.5" hidden="1" customHeight="1">
      <c r="A23" s="20" t="s">
        <v>23</v>
      </c>
      <c r="B23" s="21">
        <v>75000.0</v>
      </c>
      <c r="C23" s="15"/>
      <c r="D23" s="15"/>
      <c r="E23" s="15"/>
    </row>
    <row r="24" ht="13.5" hidden="1" customHeight="1">
      <c r="A24" s="20" t="s">
        <v>24</v>
      </c>
      <c r="B24" s="19">
        <v>225.0</v>
      </c>
      <c r="C24" s="15"/>
      <c r="D24" s="15"/>
      <c r="E24" s="15"/>
    </row>
    <row r="25" ht="13.5" hidden="1" customHeight="1">
      <c r="A25" s="20" t="s">
        <v>25</v>
      </c>
      <c r="B25" s="22">
        <v>97.5</v>
      </c>
      <c r="C25" s="15"/>
      <c r="D25" s="15"/>
      <c r="E25" s="15"/>
    </row>
    <row r="26" ht="13.5" hidden="1" customHeight="1">
      <c r="A26" s="20" t="s">
        <v>26</v>
      </c>
      <c r="B26" s="22">
        <v>337.5</v>
      </c>
      <c r="C26" s="15"/>
      <c r="D26" s="15"/>
      <c r="E26" s="15"/>
    </row>
    <row r="27" ht="12.75" customHeight="1"/>
    <row r="28" ht="13.5" customHeight="1"/>
    <row r="29" ht="30.75" customHeight="1">
      <c r="A29" s="23" t="s">
        <v>27</v>
      </c>
      <c r="B29" s="24" t="s">
        <v>28</v>
      </c>
      <c r="C29" s="24" t="s">
        <v>29</v>
      </c>
    </row>
    <row r="30" ht="13.5" customHeight="1">
      <c r="A30" s="25" t="s">
        <v>30</v>
      </c>
      <c r="B30" s="25"/>
      <c r="C30" s="25"/>
    </row>
    <row r="31" ht="13.5" customHeight="1">
      <c r="A31" s="26" t="s">
        <v>31</v>
      </c>
      <c r="B31" s="27" t="s">
        <v>32</v>
      </c>
      <c r="C31" s="27" t="s">
        <v>33</v>
      </c>
    </row>
    <row r="32" ht="13.5" customHeight="1">
      <c r="A32" s="28" t="s">
        <v>34</v>
      </c>
      <c r="B32" s="29"/>
      <c r="C32" s="30" t="str">
        <f>C9</f>
        <v/>
      </c>
    </row>
    <row r="33" ht="13.5" customHeight="1">
      <c r="A33" s="28" t="s">
        <v>35</v>
      </c>
      <c r="B33" s="31"/>
      <c r="C33" s="32"/>
    </row>
    <row r="34" ht="13.5" customHeight="1">
      <c r="A34" s="28" t="s">
        <v>36</v>
      </c>
      <c r="B34" s="33">
        <v>0.2</v>
      </c>
      <c r="C34" s="30">
        <f>C32*B34</f>
        <v>0</v>
      </c>
    </row>
    <row r="35" ht="13.5" customHeight="1">
      <c r="A35" s="28" t="s">
        <v>37</v>
      </c>
      <c r="B35" s="34"/>
      <c r="C35" s="30"/>
    </row>
    <row r="36" ht="13.5" customHeight="1">
      <c r="A36" s="28" t="s">
        <v>38</v>
      </c>
      <c r="B36" s="34"/>
      <c r="C36" s="30"/>
    </row>
    <row r="37" ht="13.5" customHeight="1">
      <c r="A37" s="28" t="s">
        <v>39</v>
      </c>
      <c r="B37" s="34"/>
      <c r="C37" s="30"/>
    </row>
    <row r="38" ht="13.5" customHeight="1">
      <c r="A38" s="28" t="s">
        <v>40</v>
      </c>
      <c r="B38" s="35"/>
      <c r="C38" s="30"/>
    </row>
    <row r="39" ht="13.5" customHeight="1">
      <c r="A39" s="36" t="s">
        <v>41</v>
      </c>
      <c r="B39" s="37"/>
      <c r="C39" s="38">
        <f>SUM(C32:C38)</f>
        <v>0</v>
      </c>
    </row>
    <row r="40" ht="13.5" customHeight="1">
      <c r="A40" s="39"/>
      <c r="B40" s="40"/>
      <c r="C40" s="41"/>
    </row>
    <row r="41" ht="13.5" customHeight="1">
      <c r="A41" s="42" t="s">
        <v>42</v>
      </c>
      <c r="B41" s="2"/>
      <c r="C41" s="3"/>
    </row>
    <row r="42" ht="13.5" customHeight="1">
      <c r="A42" s="43" t="s">
        <v>43</v>
      </c>
      <c r="B42" s="44" t="s">
        <v>32</v>
      </c>
      <c r="C42" s="44" t="s">
        <v>33</v>
      </c>
    </row>
    <row r="43" ht="13.5" customHeight="1">
      <c r="A43" s="28" t="s">
        <v>44</v>
      </c>
      <c r="B43" s="45">
        <v>0.0833</v>
      </c>
      <c r="C43" s="46">
        <f t="shared" ref="C43:C44" si="1">$B43*C$39</f>
        <v>0</v>
      </c>
    </row>
    <row r="44" ht="13.5" customHeight="1">
      <c r="A44" s="28" t="s">
        <v>178</v>
      </c>
      <c r="B44" s="45">
        <v>0.1111</v>
      </c>
      <c r="C44" s="46">
        <f t="shared" si="1"/>
        <v>0</v>
      </c>
    </row>
    <row r="45" ht="13.5" customHeight="1">
      <c r="A45" s="36" t="s">
        <v>46</v>
      </c>
      <c r="B45" s="47">
        <f t="shared" ref="B45:C45" si="2">SUM(B43:B44)</f>
        <v>0.1944</v>
      </c>
      <c r="C45" s="38">
        <f t="shared" si="2"/>
        <v>0</v>
      </c>
    </row>
    <row r="46">
      <c r="A46" s="43" t="s">
        <v>179</v>
      </c>
      <c r="B46" s="44" t="s">
        <v>32</v>
      </c>
      <c r="C46" s="44" t="s">
        <v>33</v>
      </c>
    </row>
    <row r="47" ht="13.5" customHeight="1">
      <c r="A47" s="28" t="s">
        <v>48</v>
      </c>
      <c r="B47" s="45">
        <v>0.2</v>
      </c>
      <c r="C47" s="46">
        <f>B47*(C45+C39)</f>
        <v>0</v>
      </c>
    </row>
    <row r="48" ht="13.5" customHeight="1">
      <c r="A48" s="28" t="s">
        <v>49</v>
      </c>
      <c r="B48" s="45">
        <v>0.025</v>
      </c>
      <c r="C48" s="46">
        <f t="shared" ref="C48:C54" si="3">$B48*(C$39+C$45)</f>
        <v>0</v>
      </c>
    </row>
    <row r="49" ht="13.5" customHeight="1">
      <c r="A49" s="28" t="s">
        <v>180</v>
      </c>
      <c r="B49" s="45">
        <v>0.03</v>
      </c>
      <c r="C49" s="46">
        <f t="shared" si="3"/>
        <v>0</v>
      </c>
    </row>
    <row r="50" ht="13.5" customHeight="1">
      <c r="A50" s="28" t="s">
        <v>51</v>
      </c>
      <c r="B50" s="45">
        <v>0.015</v>
      </c>
      <c r="C50" s="46">
        <f t="shared" si="3"/>
        <v>0</v>
      </c>
    </row>
    <row r="51" ht="13.5" customHeight="1">
      <c r="A51" s="28" t="s">
        <v>52</v>
      </c>
      <c r="B51" s="45">
        <v>0.01</v>
      </c>
      <c r="C51" s="46">
        <f t="shared" si="3"/>
        <v>0</v>
      </c>
    </row>
    <row r="52" ht="13.5" customHeight="1">
      <c r="A52" s="28" t="s">
        <v>53</v>
      </c>
      <c r="B52" s="45">
        <v>0.006</v>
      </c>
      <c r="C52" s="46">
        <f t="shared" si="3"/>
        <v>0</v>
      </c>
    </row>
    <row r="53" ht="13.5" customHeight="1">
      <c r="A53" s="28" t="s">
        <v>54</v>
      </c>
      <c r="B53" s="45">
        <v>0.002</v>
      </c>
      <c r="C53" s="46">
        <f t="shared" si="3"/>
        <v>0</v>
      </c>
    </row>
    <row r="54" ht="15.0" customHeight="1">
      <c r="A54" s="28" t="s">
        <v>55</v>
      </c>
      <c r="B54" s="45">
        <v>0.08</v>
      </c>
      <c r="C54" s="46">
        <f t="shared" si="3"/>
        <v>0</v>
      </c>
    </row>
    <row r="55" ht="12.0" customHeight="1">
      <c r="A55" s="36" t="s">
        <v>46</v>
      </c>
      <c r="B55" s="47">
        <f t="shared" ref="B55:C55" si="4">SUM(B47:B54)</f>
        <v>0.368</v>
      </c>
      <c r="C55" s="38">
        <f t="shared" si="4"/>
        <v>0</v>
      </c>
    </row>
    <row r="56" ht="13.5" customHeight="1">
      <c r="A56" s="26" t="s">
        <v>56</v>
      </c>
      <c r="B56" s="44" t="s">
        <v>57</v>
      </c>
      <c r="C56" s="44" t="s">
        <v>33</v>
      </c>
    </row>
    <row r="57" ht="13.5" customHeight="1">
      <c r="A57" s="28" t="s">
        <v>58</v>
      </c>
      <c r="B57" s="48"/>
      <c r="C57" s="30">
        <f>(2*22*$B57)-(0.06*C32)</f>
        <v>0</v>
      </c>
    </row>
    <row r="58" ht="13.5" customHeight="1">
      <c r="A58" s="28" t="s">
        <v>59</v>
      </c>
      <c r="B58" s="48"/>
      <c r="C58" s="46" t="str">
        <f t="shared" ref="C58:C61" si="5">$B58</f>
        <v/>
      </c>
    </row>
    <row r="59" ht="13.5" customHeight="1">
      <c r="A59" s="50" t="s">
        <v>60</v>
      </c>
      <c r="B59" s="49"/>
      <c r="C59" s="46" t="str">
        <f t="shared" si="5"/>
        <v/>
      </c>
    </row>
    <row r="60" ht="14.25" customHeight="1">
      <c r="A60" s="28" t="s">
        <v>61</v>
      </c>
      <c r="B60" s="48"/>
      <c r="C60" s="46" t="str">
        <f t="shared" si="5"/>
        <v/>
      </c>
    </row>
    <row r="61" ht="13.5" customHeight="1">
      <c r="A61" s="28" t="s">
        <v>62</v>
      </c>
      <c r="B61" s="48"/>
      <c r="C61" s="46" t="str">
        <f t="shared" si="5"/>
        <v/>
      </c>
    </row>
    <row r="62" ht="13.5" customHeight="1">
      <c r="A62" s="36" t="s">
        <v>46</v>
      </c>
      <c r="B62" s="38"/>
      <c r="C62" s="38">
        <f>SUM(C57:C61)</f>
        <v>0</v>
      </c>
    </row>
    <row r="63" ht="13.5" customHeight="1">
      <c r="A63" s="43" t="s">
        <v>63</v>
      </c>
      <c r="B63" s="44" t="s">
        <v>32</v>
      </c>
      <c r="C63" s="44" t="s">
        <v>33</v>
      </c>
    </row>
    <row r="64" ht="13.5" customHeight="1">
      <c r="A64" s="51" t="s">
        <v>64</v>
      </c>
      <c r="B64" s="52">
        <f t="shared" ref="B64:C64" si="6">B45</f>
        <v>0.1944</v>
      </c>
      <c r="C64" s="46">
        <f t="shared" si="6"/>
        <v>0</v>
      </c>
    </row>
    <row r="65" ht="13.5" customHeight="1">
      <c r="A65" s="51" t="s">
        <v>65</v>
      </c>
      <c r="B65" s="52">
        <f t="shared" ref="B65:C65" si="7">B55</f>
        <v>0.368</v>
      </c>
      <c r="C65" s="46">
        <f t="shared" si="7"/>
        <v>0</v>
      </c>
    </row>
    <row r="66" ht="13.5" customHeight="1">
      <c r="A66" s="51" t="s">
        <v>56</v>
      </c>
      <c r="B66" s="52"/>
      <c r="C66" s="46">
        <f>C62</f>
        <v>0</v>
      </c>
    </row>
    <row r="67" ht="13.5" customHeight="1">
      <c r="A67" s="53" t="s">
        <v>162</v>
      </c>
      <c r="B67" s="37"/>
      <c r="C67" s="38">
        <f>SUM(C64:C66)</f>
        <v>0</v>
      </c>
    </row>
    <row r="68" ht="13.5" customHeight="1">
      <c r="A68" s="54"/>
      <c r="B68" s="41"/>
      <c r="C68" s="41"/>
    </row>
    <row r="69" ht="13.5" customHeight="1">
      <c r="A69" s="55" t="s">
        <v>67</v>
      </c>
      <c r="B69" s="25"/>
      <c r="C69" s="25"/>
    </row>
    <row r="70" ht="13.5" customHeight="1">
      <c r="A70" s="26" t="s">
        <v>68</v>
      </c>
      <c r="B70" s="44" t="s">
        <v>32</v>
      </c>
      <c r="C70" s="44" t="s">
        <v>33</v>
      </c>
    </row>
    <row r="71" ht="13.5" customHeight="1">
      <c r="A71" s="28" t="s">
        <v>69</v>
      </c>
      <c r="B71" s="45">
        <f>1/12*0.05</f>
        <v>0.004166666667</v>
      </c>
      <c r="C71" s="46">
        <f t="shared" ref="C71:C76" si="8">$B71*C$39</f>
        <v>0</v>
      </c>
    </row>
    <row r="72" ht="13.5" customHeight="1">
      <c r="A72" s="56" t="s">
        <v>70</v>
      </c>
      <c r="B72" s="45">
        <f>B54*B71</f>
        <v>0.0003333333333</v>
      </c>
      <c r="C72" s="46">
        <f t="shared" si="8"/>
        <v>0</v>
      </c>
    </row>
    <row r="73" ht="13.5" customHeight="1">
      <c r="A73" s="28" t="s">
        <v>181</v>
      </c>
      <c r="B73" s="57">
        <v>0.02</v>
      </c>
      <c r="C73" s="46">
        <f t="shared" si="8"/>
        <v>0</v>
      </c>
    </row>
    <row r="74" ht="13.5" customHeight="1">
      <c r="A74" s="28" t="s">
        <v>72</v>
      </c>
      <c r="B74" s="45">
        <f>1/30*7/12</f>
        <v>0.01944444444</v>
      </c>
      <c r="C74" s="46">
        <f t="shared" si="8"/>
        <v>0</v>
      </c>
    </row>
    <row r="75" ht="13.5" customHeight="1">
      <c r="A75" s="28" t="s">
        <v>73</v>
      </c>
      <c r="B75" s="45">
        <f>B55*B74</f>
        <v>0.007155555556</v>
      </c>
      <c r="C75" s="46">
        <f t="shared" si="8"/>
        <v>0</v>
      </c>
    </row>
    <row r="76" ht="13.5" customHeight="1">
      <c r="A76" s="28" t="s">
        <v>74</v>
      </c>
      <c r="B76" s="57">
        <v>0.02</v>
      </c>
      <c r="C76" s="46">
        <f t="shared" si="8"/>
        <v>0</v>
      </c>
    </row>
    <row r="77" ht="13.5" customHeight="1">
      <c r="A77" s="36" t="s">
        <v>41</v>
      </c>
      <c r="B77" s="37">
        <f t="shared" ref="B77:C77" si="9">SUM(B71:B76)</f>
        <v>0.0711</v>
      </c>
      <c r="C77" s="38">
        <f t="shared" si="9"/>
        <v>0</v>
      </c>
    </row>
    <row r="78" ht="13.5" customHeight="1">
      <c r="A78" s="54"/>
      <c r="B78" s="41"/>
      <c r="C78" s="41"/>
    </row>
    <row r="79" ht="13.5" customHeight="1">
      <c r="A79" s="42" t="s">
        <v>75</v>
      </c>
      <c r="B79" s="2"/>
      <c r="C79" s="3"/>
    </row>
    <row r="80" ht="13.5" customHeight="1">
      <c r="A80" s="26" t="s">
        <v>76</v>
      </c>
      <c r="B80" s="44" t="s">
        <v>32</v>
      </c>
      <c r="C80" s="44" t="s">
        <v>33</v>
      </c>
    </row>
    <row r="81" ht="13.5" customHeight="1">
      <c r="A81" s="58" t="s">
        <v>77</v>
      </c>
      <c r="B81" s="59">
        <v>0.00926</v>
      </c>
      <c r="C81" s="46">
        <f>$B81*(C$39+C67+C77)</f>
        <v>0</v>
      </c>
    </row>
    <row r="82" ht="13.5" customHeight="1">
      <c r="A82" s="58" t="s">
        <v>78</v>
      </c>
      <c r="B82" s="45">
        <v>0.0028</v>
      </c>
      <c r="C82" s="46">
        <f>$B82*(C$39+C67+C77)</f>
        <v>0</v>
      </c>
    </row>
    <row r="83" ht="13.5" customHeight="1">
      <c r="A83" s="58" t="s">
        <v>79</v>
      </c>
      <c r="B83" s="45">
        <v>4.0E-4</v>
      </c>
      <c r="C83" s="46">
        <f>$B83*(C$39+C67+C77)</f>
        <v>0</v>
      </c>
    </row>
    <row r="84" ht="13.5" customHeight="1">
      <c r="A84" s="58" t="s">
        <v>80</v>
      </c>
      <c r="B84" s="45">
        <v>0.0027</v>
      </c>
      <c r="C84" s="46">
        <f>$B84*(C$39+C67+C77)</f>
        <v>0</v>
      </c>
    </row>
    <row r="85" ht="14.25" customHeight="1">
      <c r="A85" s="58" t="s">
        <v>81</v>
      </c>
      <c r="B85" s="45">
        <v>9.0E-4</v>
      </c>
      <c r="C85" s="46">
        <f>$B85*(C$39+C67+C77)</f>
        <v>0</v>
      </c>
    </row>
    <row r="86" ht="13.5" customHeight="1">
      <c r="A86" s="58" t="s">
        <v>82</v>
      </c>
      <c r="B86" s="45">
        <v>0.0166</v>
      </c>
      <c r="C86" s="46">
        <f>$B86*(C$39+C67+C77)</f>
        <v>0</v>
      </c>
    </row>
    <row r="87" ht="13.5" customHeight="1">
      <c r="A87" s="36" t="s">
        <v>46</v>
      </c>
      <c r="B87" s="47">
        <f t="shared" ref="B87:C87" si="10">SUM(B81:B86)</f>
        <v>0.03266</v>
      </c>
      <c r="C87" s="38">
        <f t="shared" si="10"/>
        <v>0</v>
      </c>
    </row>
    <row r="88" ht="13.5" customHeight="1">
      <c r="A88" s="26" t="s">
        <v>83</v>
      </c>
      <c r="B88" s="60"/>
      <c r="C88" s="44" t="s">
        <v>33</v>
      </c>
    </row>
    <row r="89" ht="13.5" customHeight="1">
      <c r="A89" s="28" t="s">
        <v>84</v>
      </c>
      <c r="B89" s="45">
        <v>0.0</v>
      </c>
      <c r="C89" s="46">
        <f>$B89*C$39</f>
        <v>0</v>
      </c>
    </row>
    <row r="90" ht="13.5" customHeight="1">
      <c r="A90" s="36" t="s">
        <v>46</v>
      </c>
      <c r="B90" s="47">
        <f t="shared" ref="B90:C90" si="11">SUM(B89)</f>
        <v>0</v>
      </c>
      <c r="C90" s="38">
        <f t="shared" si="11"/>
        <v>0</v>
      </c>
    </row>
    <row r="91" ht="13.5" customHeight="1">
      <c r="A91" s="26" t="s">
        <v>85</v>
      </c>
      <c r="B91" s="44" t="s">
        <v>32</v>
      </c>
      <c r="C91" s="44" t="s">
        <v>33</v>
      </c>
    </row>
    <row r="92" ht="13.5" customHeight="1">
      <c r="A92" s="28" t="s">
        <v>86</v>
      </c>
      <c r="B92" s="45">
        <f t="shared" ref="B92:C92" si="12">B87</f>
        <v>0.03266</v>
      </c>
      <c r="C92" s="46">
        <f t="shared" si="12"/>
        <v>0</v>
      </c>
    </row>
    <row r="93" ht="13.5" customHeight="1">
      <c r="A93" s="28" t="s">
        <v>87</v>
      </c>
      <c r="B93" s="45">
        <f t="shared" ref="B93:C93" si="13">B90</f>
        <v>0</v>
      </c>
      <c r="C93" s="46">
        <f t="shared" si="13"/>
        <v>0</v>
      </c>
    </row>
    <row r="94" ht="13.5" customHeight="1">
      <c r="A94" s="36" t="s">
        <v>41</v>
      </c>
      <c r="B94" s="37"/>
      <c r="C94" s="38">
        <f>SUM(C92:C93)</f>
        <v>0</v>
      </c>
    </row>
    <row r="95" ht="13.5" customHeight="1">
      <c r="A95" s="54"/>
      <c r="B95" s="64"/>
      <c r="C95" s="41"/>
    </row>
    <row r="96" ht="13.5" customHeight="1">
      <c r="A96" s="42" t="s">
        <v>88</v>
      </c>
      <c r="B96" s="2"/>
      <c r="C96" s="3"/>
    </row>
    <row r="97" ht="15.0" customHeight="1">
      <c r="A97" s="26" t="s">
        <v>89</v>
      </c>
      <c r="B97" s="44" t="s">
        <v>57</v>
      </c>
      <c r="C97" s="44" t="s">
        <v>33</v>
      </c>
    </row>
    <row r="98" ht="15.0" customHeight="1">
      <c r="A98" s="28" t="s">
        <v>90</v>
      </c>
      <c r="B98" s="120">
        <f>'Materiais - Equipamentos - Unif'!$E$354</f>
        <v>0</v>
      </c>
      <c r="C98" s="30">
        <f t="shared" ref="C98:C100" si="14">B98</f>
        <v>0</v>
      </c>
    </row>
    <row r="99" ht="15.0" customHeight="1">
      <c r="A99" s="28" t="s">
        <v>91</v>
      </c>
      <c r="B99" s="66">
        <f>'Materiais - Equipamentos - Unif'!$E$350</f>
        <v>0</v>
      </c>
      <c r="C99" s="30">
        <f t="shared" si="14"/>
        <v>0</v>
      </c>
    </row>
    <row r="100" ht="15.0" customHeight="1">
      <c r="A100" s="28" t="s">
        <v>92</v>
      </c>
      <c r="B100" s="66">
        <f>'Materiais - Equipamentos - Unif'!$E$352</f>
        <v>0</v>
      </c>
      <c r="C100" s="30">
        <f t="shared" si="14"/>
        <v>0</v>
      </c>
    </row>
    <row r="101" ht="15.0" customHeight="1">
      <c r="A101" s="28" t="s">
        <v>93</v>
      </c>
      <c r="B101" s="66"/>
      <c r="C101" s="30">
        <v>0.0</v>
      </c>
    </row>
    <row r="102" ht="15.0" customHeight="1">
      <c r="A102" s="36" t="s">
        <v>41</v>
      </c>
      <c r="B102" s="67"/>
      <c r="C102" s="38">
        <f>SUM(C98:C101)</f>
        <v>0</v>
      </c>
    </row>
    <row r="103" ht="15.75" customHeight="1">
      <c r="A103" s="54"/>
      <c r="B103" s="64"/>
      <c r="C103" s="41"/>
    </row>
    <row r="104" ht="16.5" customHeight="1">
      <c r="A104" s="42" t="s">
        <v>94</v>
      </c>
      <c r="B104" s="2"/>
      <c r="C104" s="3"/>
    </row>
    <row r="105" ht="17.25" customHeight="1">
      <c r="A105" s="26" t="s">
        <v>95</v>
      </c>
      <c r="B105" s="44" t="s">
        <v>32</v>
      </c>
      <c r="C105" s="44" t="s">
        <v>33</v>
      </c>
    </row>
    <row r="106" ht="15.0" customHeight="1">
      <c r="A106" s="28" t="s">
        <v>96</v>
      </c>
      <c r="B106" s="68"/>
      <c r="C106" s="46">
        <f>$B106*(C39+C67+C77+C94+C102)</f>
        <v>0</v>
      </c>
    </row>
    <row r="107" ht="13.5" customHeight="1">
      <c r="A107" s="28" t="s">
        <v>97</v>
      </c>
      <c r="B107" s="68"/>
      <c r="C107" s="46">
        <f>$B107*(C39+C67+C77+C94+C102+C106)</f>
        <v>0</v>
      </c>
    </row>
    <row r="108">
      <c r="A108" s="28" t="s">
        <v>182</v>
      </c>
      <c r="B108" s="45">
        <f>SUM(B109:B112)</f>
        <v>0.1425</v>
      </c>
      <c r="C108" s="46">
        <f>((C39+C67+C77+C94+C102+C106+C107)/(1-($B$108)))*$B108</f>
        <v>0</v>
      </c>
    </row>
    <row r="109" ht="13.5" customHeight="1">
      <c r="A109" s="69" t="s">
        <v>99</v>
      </c>
      <c r="B109" s="45">
        <v>0.0925</v>
      </c>
      <c r="C109" s="70">
        <f>((C39+C67+C77+C94+C102+C106+C107)/(1-($B$109+$B$111)))*$B109</f>
        <v>0</v>
      </c>
    </row>
    <row r="110" ht="13.5" customHeight="1">
      <c r="A110" s="69" t="s">
        <v>100</v>
      </c>
      <c r="B110" s="45"/>
      <c r="C110" s="70"/>
    </row>
    <row r="111" ht="13.5" customHeight="1">
      <c r="A111" s="69" t="s">
        <v>101</v>
      </c>
      <c r="B111" s="45">
        <v>0.05</v>
      </c>
      <c r="C111" s="70">
        <f>((C39+C67+C77+C94+C102+C106+C107)/(1-($B$111+$B$109)))*$B111</f>
        <v>0</v>
      </c>
    </row>
    <row r="112" ht="13.5" customHeight="1">
      <c r="A112" s="69" t="s">
        <v>102</v>
      </c>
      <c r="B112" s="71"/>
      <c r="C112" s="72"/>
    </row>
    <row r="113" ht="13.5" customHeight="1">
      <c r="A113" s="36" t="s">
        <v>41</v>
      </c>
      <c r="B113" s="67"/>
      <c r="C113" s="38">
        <f>SUM(C106:C108)</f>
        <v>0</v>
      </c>
    </row>
    <row r="114" ht="13.5" customHeight="1">
      <c r="A114" s="15"/>
      <c r="B114" s="15"/>
      <c r="C114" s="15"/>
    </row>
    <row r="115" ht="13.5" customHeight="1">
      <c r="A115" s="15"/>
      <c r="B115" s="15"/>
      <c r="C115" s="15"/>
    </row>
    <row r="116" ht="13.5" customHeight="1">
      <c r="A116" s="73" t="s">
        <v>103</v>
      </c>
      <c r="B116" s="3"/>
      <c r="C116" s="74" t="s">
        <v>29</v>
      </c>
    </row>
    <row r="117" ht="13.5" customHeight="1">
      <c r="A117" s="75" t="s">
        <v>104</v>
      </c>
      <c r="B117" s="3"/>
      <c r="C117" s="44" t="s">
        <v>33</v>
      </c>
    </row>
    <row r="118" ht="13.5" customHeight="1">
      <c r="A118" s="76" t="s">
        <v>105</v>
      </c>
      <c r="B118" s="3"/>
      <c r="C118" s="46">
        <f>C39</f>
        <v>0</v>
      </c>
    </row>
    <row r="119" ht="13.5" customHeight="1">
      <c r="A119" s="76" t="s">
        <v>106</v>
      </c>
      <c r="B119" s="3"/>
      <c r="C119" s="46">
        <f>C67</f>
        <v>0</v>
      </c>
    </row>
    <row r="120" ht="13.5" customHeight="1">
      <c r="A120" s="76" t="s">
        <v>107</v>
      </c>
      <c r="B120" s="3"/>
      <c r="C120" s="46">
        <f>C77</f>
        <v>0</v>
      </c>
    </row>
    <row r="121" ht="13.5" customHeight="1">
      <c r="A121" s="76" t="s">
        <v>108</v>
      </c>
      <c r="B121" s="3"/>
      <c r="C121" s="46">
        <f>C94</f>
        <v>0</v>
      </c>
    </row>
    <row r="122" ht="13.5" customHeight="1">
      <c r="A122" s="76" t="s">
        <v>109</v>
      </c>
      <c r="B122" s="3"/>
      <c r="C122" s="46">
        <f>C102</f>
        <v>0</v>
      </c>
    </row>
    <row r="123" ht="13.5" customHeight="1">
      <c r="A123" s="77" t="s">
        <v>110</v>
      </c>
      <c r="B123" s="3"/>
      <c r="C123" s="78">
        <f>SUM(C118:C122)</f>
        <v>0</v>
      </c>
    </row>
    <row r="124" ht="13.5" customHeight="1">
      <c r="A124" s="76" t="s">
        <v>111</v>
      </c>
      <c r="B124" s="3"/>
      <c r="C124" s="46">
        <f>C113</f>
        <v>0</v>
      </c>
    </row>
    <row r="125" ht="13.5" customHeight="1">
      <c r="A125" s="79" t="s">
        <v>112</v>
      </c>
      <c r="B125" s="3"/>
      <c r="C125" s="80">
        <f>ROUND(C118+C119+C120+C121+C122+C124,2)</f>
        <v>0</v>
      </c>
    </row>
    <row r="126" ht="12.75" customHeight="1"/>
    <row r="127" ht="13.5" hidden="1" customHeight="1">
      <c r="A127" s="81"/>
      <c r="B127" s="81"/>
      <c r="C127" s="81"/>
      <c r="D127" s="81"/>
      <c r="E127" s="81"/>
      <c r="F127" s="81"/>
      <c r="G127" s="81"/>
    </row>
    <row r="128" ht="13.5" hidden="1" customHeight="1">
      <c r="A128" s="82" t="s">
        <v>113</v>
      </c>
      <c r="B128" s="83"/>
      <c r="C128" s="83"/>
      <c r="D128" s="83"/>
      <c r="E128" s="84"/>
      <c r="F128" s="81"/>
      <c r="G128" s="81"/>
    </row>
    <row r="129" ht="24.75" hidden="1" customHeight="1">
      <c r="A129" s="85" t="s">
        <v>114</v>
      </c>
      <c r="B129" s="86" t="s">
        <v>115</v>
      </c>
      <c r="C129" s="86" t="s">
        <v>116</v>
      </c>
      <c r="D129" s="86" t="s">
        <v>117</v>
      </c>
      <c r="E129" s="87"/>
      <c r="F129" s="87"/>
      <c r="G129" s="87"/>
    </row>
    <row r="130" ht="13.5" hidden="1" customHeight="1">
      <c r="A130" s="88" t="s">
        <v>118</v>
      </c>
      <c r="B130" s="89" t="s">
        <v>119</v>
      </c>
      <c r="C130" s="90">
        <f>C125</f>
        <v>0</v>
      </c>
      <c r="D130" s="91">
        <f>1/B17*C130</f>
        <v>0</v>
      </c>
      <c r="E130" s="87"/>
      <c r="F130" s="87"/>
      <c r="G130" s="87"/>
    </row>
    <row r="131" ht="13.5" hidden="1" customHeight="1">
      <c r="A131" s="92" t="s">
        <v>120</v>
      </c>
      <c r="B131" s="2"/>
      <c r="C131" s="3"/>
      <c r="D131" s="93">
        <f>ROUND(SUM(D130),2)</f>
        <v>0</v>
      </c>
      <c r="E131" s="87"/>
      <c r="F131" s="87"/>
      <c r="G131" s="87"/>
    </row>
    <row r="132" ht="13.5" hidden="1" customHeight="1">
      <c r="A132" s="87"/>
      <c r="B132" s="87"/>
      <c r="C132" s="87"/>
      <c r="D132" s="87"/>
      <c r="E132" s="87"/>
      <c r="F132" s="87"/>
      <c r="G132" s="87"/>
    </row>
    <row r="133" ht="13.5" hidden="1" customHeight="1">
      <c r="A133" s="87"/>
      <c r="B133" s="87"/>
      <c r="C133" s="87"/>
      <c r="D133" s="87"/>
      <c r="E133" s="87"/>
      <c r="F133" s="87"/>
      <c r="G133" s="87"/>
    </row>
    <row r="134" ht="13.5" hidden="1" customHeight="1">
      <c r="A134" s="139" t="s">
        <v>121</v>
      </c>
      <c r="B134" s="83"/>
      <c r="C134" s="83"/>
      <c r="D134" s="83"/>
      <c r="E134" s="84"/>
      <c r="F134" s="87"/>
      <c r="G134" s="87"/>
    </row>
    <row r="135" ht="36.0" hidden="1" customHeight="1">
      <c r="A135" s="85" t="s">
        <v>114</v>
      </c>
      <c r="B135" s="86" t="s">
        <v>115</v>
      </c>
      <c r="C135" s="86" t="s">
        <v>116</v>
      </c>
      <c r="D135" s="86" t="s">
        <v>122</v>
      </c>
      <c r="E135" s="87"/>
      <c r="F135" s="87"/>
      <c r="G135" s="87"/>
    </row>
    <row r="136" ht="13.5" hidden="1" customHeight="1">
      <c r="A136" s="88" t="s">
        <v>118</v>
      </c>
      <c r="B136" s="89" t="s">
        <v>119</v>
      </c>
      <c r="C136" s="90">
        <f>C125</f>
        <v>0</v>
      </c>
      <c r="D136" s="91">
        <f>(1/B18)*C136</f>
        <v>0</v>
      </c>
      <c r="E136" s="87"/>
      <c r="F136" s="87"/>
      <c r="G136" s="87"/>
    </row>
    <row r="137" ht="13.5" hidden="1" customHeight="1">
      <c r="A137" s="92" t="s">
        <v>120</v>
      </c>
      <c r="B137" s="2"/>
      <c r="C137" s="3"/>
      <c r="D137" s="93">
        <f>ROUND(SUM(D136),2)</f>
        <v>0</v>
      </c>
      <c r="E137" s="87"/>
      <c r="F137" s="87"/>
      <c r="G137" s="87"/>
    </row>
    <row r="138" ht="13.5" hidden="1" customHeight="1">
      <c r="A138" s="87"/>
      <c r="B138" s="87"/>
      <c r="C138" s="87"/>
      <c r="D138" s="87"/>
      <c r="E138" s="87"/>
      <c r="F138" s="87"/>
      <c r="G138" s="87"/>
    </row>
    <row r="139" ht="13.5" hidden="1" customHeight="1">
      <c r="A139" s="87"/>
      <c r="B139" s="87"/>
      <c r="C139" s="87"/>
      <c r="D139" s="87"/>
      <c r="E139" s="87"/>
      <c r="F139" s="87"/>
      <c r="G139" s="87"/>
    </row>
    <row r="140" ht="13.5" hidden="1" customHeight="1">
      <c r="A140" s="139" t="s">
        <v>123</v>
      </c>
      <c r="B140" s="83"/>
      <c r="C140" s="83"/>
      <c r="D140" s="83"/>
      <c r="E140" s="84"/>
      <c r="F140" s="87"/>
      <c r="G140" s="87"/>
    </row>
    <row r="141" ht="33.75" hidden="1" customHeight="1">
      <c r="A141" s="85" t="s">
        <v>114</v>
      </c>
      <c r="B141" s="86" t="s">
        <v>115</v>
      </c>
      <c r="C141" s="86" t="s">
        <v>116</v>
      </c>
      <c r="D141" s="86" t="s">
        <v>122</v>
      </c>
      <c r="E141" s="87"/>
      <c r="F141" s="87"/>
      <c r="G141" s="87"/>
    </row>
    <row r="142" ht="13.5" hidden="1" customHeight="1">
      <c r="A142" s="88" t="s">
        <v>118</v>
      </c>
      <c r="B142" s="89" t="s">
        <v>119</v>
      </c>
      <c r="C142" s="90">
        <f>C125</f>
        <v>0</v>
      </c>
      <c r="D142" s="91">
        <f>1/B19*C142</f>
        <v>0</v>
      </c>
      <c r="E142" s="87"/>
      <c r="F142" s="87"/>
      <c r="G142" s="87"/>
    </row>
    <row r="143" ht="13.5" hidden="1" customHeight="1">
      <c r="A143" s="92" t="s">
        <v>120</v>
      </c>
      <c r="B143" s="2"/>
      <c r="C143" s="3"/>
      <c r="D143" s="93">
        <f>ROUND(SUM(D142),2)</f>
        <v>0</v>
      </c>
      <c r="E143" s="87"/>
      <c r="F143" s="87"/>
      <c r="G143" s="87"/>
    </row>
    <row r="144" ht="13.5" hidden="1" customHeight="1">
      <c r="A144" s="87"/>
      <c r="B144" s="87"/>
      <c r="C144" s="87"/>
      <c r="D144" s="87"/>
      <c r="E144" s="87"/>
      <c r="F144" s="87"/>
      <c r="G144" s="87"/>
    </row>
    <row r="145" ht="13.5" hidden="1" customHeight="1">
      <c r="A145" s="87"/>
      <c r="B145" s="87"/>
      <c r="C145" s="87"/>
      <c r="D145" s="87"/>
      <c r="E145" s="87"/>
      <c r="F145" s="87"/>
      <c r="G145" s="87"/>
    </row>
    <row r="146" ht="13.5" hidden="1" customHeight="1">
      <c r="A146" s="139" t="s">
        <v>124</v>
      </c>
      <c r="B146" s="83"/>
      <c r="C146" s="83"/>
      <c r="D146" s="83"/>
      <c r="E146" s="84"/>
      <c r="F146" s="87"/>
      <c r="G146" s="87"/>
    </row>
    <row r="147" ht="33.0" hidden="1" customHeight="1">
      <c r="A147" s="85" t="s">
        <v>114</v>
      </c>
      <c r="B147" s="95" t="s">
        <v>115</v>
      </c>
      <c r="C147" s="86" t="s">
        <v>116</v>
      </c>
      <c r="D147" s="95" t="s">
        <v>122</v>
      </c>
      <c r="E147" s="87"/>
      <c r="F147" s="87"/>
      <c r="G147" s="87"/>
    </row>
    <row r="148" ht="13.5" hidden="1" customHeight="1">
      <c r="A148" s="88" t="s">
        <v>118</v>
      </c>
      <c r="B148" s="89" t="s">
        <v>119</v>
      </c>
      <c r="C148" s="96">
        <f>C125</f>
        <v>0</v>
      </c>
      <c r="D148" s="97">
        <f>1/B20*C148</f>
        <v>0</v>
      </c>
      <c r="E148" s="87"/>
      <c r="F148" s="87"/>
      <c r="G148" s="87"/>
    </row>
    <row r="149" ht="13.5" hidden="1" customHeight="1">
      <c r="A149" s="92" t="s">
        <v>120</v>
      </c>
      <c r="B149" s="2"/>
      <c r="C149" s="3"/>
      <c r="D149" s="98">
        <f>ROUND(SUM(D148),2)</f>
        <v>0</v>
      </c>
      <c r="E149" s="87"/>
      <c r="F149" s="87"/>
      <c r="G149" s="87"/>
    </row>
    <row r="150" ht="13.5" hidden="1" customHeight="1">
      <c r="A150" s="87"/>
      <c r="B150" s="87"/>
      <c r="C150" s="87"/>
      <c r="D150" s="87"/>
      <c r="E150" s="87"/>
      <c r="F150" s="87"/>
      <c r="G150" s="87"/>
    </row>
    <row r="151" ht="13.5" hidden="1" customHeight="1">
      <c r="A151" s="87"/>
      <c r="B151" s="87"/>
      <c r="C151" s="87"/>
      <c r="D151" s="87"/>
      <c r="E151" s="87"/>
      <c r="F151" s="87"/>
      <c r="G151" s="87"/>
    </row>
    <row r="152" ht="13.5" hidden="1" customHeight="1">
      <c r="A152" s="139" t="s">
        <v>125</v>
      </c>
      <c r="B152" s="83"/>
      <c r="C152" s="83"/>
      <c r="D152" s="83"/>
      <c r="E152" s="84"/>
      <c r="F152" s="87"/>
      <c r="G152" s="87"/>
    </row>
    <row r="153" ht="33.0" hidden="1" customHeight="1">
      <c r="A153" s="85" t="s">
        <v>114</v>
      </c>
      <c r="B153" s="86" t="s">
        <v>126</v>
      </c>
      <c r="C153" s="86" t="s">
        <v>116</v>
      </c>
      <c r="D153" s="86" t="s">
        <v>122</v>
      </c>
      <c r="E153" s="87"/>
      <c r="F153" s="87"/>
      <c r="G153" s="87"/>
    </row>
    <row r="154" ht="13.5" hidden="1" customHeight="1">
      <c r="A154" s="88" t="s">
        <v>118</v>
      </c>
      <c r="B154" s="89" t="s">
        <v>119</v>
      </c>
      <c r="C154" s="90">
        <f>C125</f>
        <v>0</v>
      </c>
      <c r="D154" s="91">
        <f>1/B21*C154</f>
        <v>0</v>
      </c>
      <c r="E154" s="87"/>
      <c r="F154" s="87"/>
      <c r="G154" s="87"/>
    </row>
    <row r="155" ht="13.5" hidden="1" customHeight="1">
      <c r="A155" s="92" t="s">
        <v>120</v>
      </c>
      <c r="B155" s="2"/>
      <c r="C155" s="3"/>
      <c r="D155" s="93">
        <f>ROUND(SUM(D154),2)</f>
        <v>0</v>
      </c>
      <c r="E155" s="87"/>
      <c r="F155" s="87"/>
      <c r="G155" s="87"/>
    </row>
    <row r="156" ht="13.5" hidden="1" customHeight="1">
      <c r="A156" s="99"/>
      <c r="B156" s="99"/>
      <c r="C156" s="99"/>
      <c r="D156" s="100"/>
      <c r="E156" s="87"/>
      <c r="F156" s="87"/>
      <c r="G156" s="87"/>
    </row>
    <row r="157" ht="13.5" hidden="1" customHeight="1">
      <c r="A157" s="99"/>
      <c r="B157" s="99"/>
      <c r="C157" s="99"/>
      <c r="D157" s="100"/>
      <c r="E157" s="87"/>
      <c r="F157" s="87"/>
      <c r="G157" s="87"/>
    </row>
    <row r="158" ht="13.5" hidden="1" customHeight="1">
      <c r="A158" s="139" t="s">
        <v>127</v>
      </c>
      <c r="B158" s="83"/>
      <c r="C158" s="83"/>
      <c r="D158" s="84"/>
      <c r="E158" s="87"/>
      <c r="F158" s="87"/>
      <c r="G158" s="87"/>
    </row>
    <row r="159" ht="34.5" hidden="1" customHeight="1">
      <c r="A159" s="85" t="s">
        <v>114</v>
      </c>
      <c r="B159" s="86" t="s">
        <v>126</v>
      </c>
      <c r="C159" s="86" t="s">
        <v>116</v>
      </c>
      <c r="D159" s="86" t="s">
        <v>122</v>
      </c>
      <c r="E159" s="87"/>
      <c r="F159" s="87"/>
      <c r="G159" s="87"/>
    </row>
    <row r="160" ht="13.5" hidden="1" customHeight="1">
      <c r="A160" s="88" t="s">
        <v>118</v>
      </c>
      <c r="B160" s="89" t="s">
        <v>119</v>
      </c>
      <c r="C160" s="90">
        <f>C125</f>
        <v>0</v>
      </c>
      <c r="D160" s="91">
        <f>1/B22*C160</f>
        <v>0</v>
      </c>
      <c r="E160" s="87"/>
      <c r="F160" s="87"/>
      <c r="G160" s="87"/>
    </row>
    <row r="161" ht="13.5" hidden="1" customHeight="1">
      <c r="A161" s="92" t="s">
        <v>120</v>
      </c>
      <c r="B161" s="2"/>
      <c r="C161" s="3"/>
      <c r="D161" s="93">
        <f>ROUND(SUM(D160),2)</f>
        <v>0</v>
      </c>
      <c r="E161" s="87"/>
      <c r="F161" s="87"/>
      <c r="G161" s="87"/>
    </row>
    <row r="162" ht="13.5" hidden="1" customHeight="1">
      <c r="A162" s="99"/>
      <c r="B162" s="99"/>
      <c r="C162" s="99"/>
      <c r="D162" s="100"/>
      <c r="E162" s="87"/>
      <c r="F162" s="87"/>
      <c r="G162" s="87"/>
    </row>
    <row r="163" ht="13.5" hidden="1" customHeight="1">
      <c r="A163" s="99"/>
      <c r="B163" s="99"/>
      <c r="C163" s="99"/>
      <c r="D163" s="100"/>
      <c r="E163" s="87"/>
      <c r="F163" s="87"/>
      <c r="G163" s="87"/>
    </row>
    <row r="164" ht="13.5" hidden="1" customHeight="1">
      <c r="A164" s="139" t="s">
        <v>128</v>
      </c>
      <c r="B164" s="83"/>
      <c r="C164" s="83"/>
      <c r="D164" s="84"/>
      <c r="E164" s="87"/>
      <c r="F164" s="87"/>
      <c r="G164" s="87"/>
    </row>
    <row r="165" ht="33.0" hidden="1" customHeight="1">
      <c r="A165" s="85" t="s">
        <v>114</v>
      </c>
      <c r="B165" s="86" t="s">
        <v>126</v>
      </c>
      <c r="C165" s="86" t="s">
        <v>116</v>
      </c>
      <c r="D165" s="86" t="s">
        <v>122</v>
      </c>
      <c r="E165" s="87"/>
      <c r="F165" s="87"/>
      <c r="G165" s="87"/>
    </row>
    <row r="166" ht="13.5" hidden="1" customHeight="1">
      <c r="A166" s="88" t="s">
        <v>118</v>
      </c>
      <c r="B166" s="89" t="s">
        <v>119</v>
      </c>
      <c r="C166" s="90">
        <f>C125</f>
        <v>0</v>
      </c>
      <c r="D166" s="91">
        <f>1/B23*C166</f>
        <v>0</v>
      </c>
      <c r="E166" s="87"/>
      <c r="F166" s="87"/>
      <c r="G166" s="87"/>
    </row>
    <row r="167" ht="13.5" hidden="1" customHeight="1">
      <c r="A167" s="92" t="s">
        <v>120</v>
      </c>
      <c r="B167" s="2"/>
      <c r="C167" s="3"/>
      <c r="D167" s="93">
        <f>ROUND(SUM(D166),2)</f>
        <v>0</v>
      </c>
      <c r="E167" s="87"/>
      <c r="F167" s="87"/>
      <c r="G167" s="87"/>
    </row>
    <row r="168" ht="13.5" hidden="1" customHeight="1">
      <c r="A168" s="87"/>
      <c r="B168" s="87"/>
      <c r="C168" s="87"/>
      <c r="D168" s="87"/>
      <c r="E168" s="87"/>
      <c r="F168" s="87"/>
      <c r="G168" s="87"/>
    </row>
    <row r="169" ht="13.5" hidden="1" customHeight="1">
      <c r="A169" s="87"/>
      <c r="B169" s="87"/>
      <c r="C169" s="87"/>
      <c r="D169" s="87"/>
      <c r="E169" s="87"/>
      <c r="F169" s="87"/>
      <c r="G169" s="87"/>
    </row>
    <row r="170" ht="13.5" hidden="1" customHeight="1">
      <c r="A170" s="139" t="s">
        <v>129</v>
      </c>
      <c r="B170" s="83"/>
      <c r="C170" s="83"/>
      <c r="D170" s="83"/>
      <c r="E170" s="84"/>
      <c r="F170" s="87"/>
      <c r="G170" s="87"/>
    </row>
    <row r="171" ht="36.0" hidden="1" customHeight="1">
      <c r="A171" s="85" t="s">
        <v>114</v>
      </c>
      <c r="B171" s="86" t="s">
        <v>126</v>
      </c>
      <c r="C171" s="86" t="s">
        <v>130</v>
      </c>
      <c r="D171" s="86" t="s">
        <v>131</v>
      </c>
      <c r="E171" s="86" t="s">
        <v>132</v>
      </c>
      <c r="F171" s="86" t="s">
        <v>133</v>
      </c>
      <c r="G171" s="86" t="s">
        <v>134</v>
      </c>
    </row>
    <row r="172" ht="13.5" hidden="1" customHeight="1">
      <c r="A172" s="88" t="s">
        <v>118</v>
      </c>
      <c r="B172" s="89" t="s">
        <v>119</v>
      </c>
      <c r="C172" s="101">
        <v>16.0</v>
      </c>
      <c r="D172" s="102" t="s">
        <v>135</v>
      </c>
      <c r="E172" s="103">
        <f>1/B24*C172*(1/188.76)</f>
        <v>0.0003767276495</v>
      </c>
      <c r="F172" s="104">
        <f>C125</f>
        <v>0</v>
      </c>
      <c r="G172" s="91">
        <f>E172*F172</f>
        <v>0</v>
      </c>
    </row>
    <row r="173" ht="13.5" hidden="1" customHeight="1">
      <c r="A173" s="105"/>
      <c r="B173" s="105"/>
      <c r="C173" s="105"/>
      <c r="D173" s="105"/>
      <c r="E173" s="105"/>
      <c r="F173" s="106" t="s">
        <v>120</v>
      </c>
      <c r="G173" s="93">
        <f>SUM(G172)</f>
        <v>0</v>
      </c>
    </row>
    <row r="174" ht="13.5" hidden="1" customHeight="1">
      <c r="A174" s="87"/>
      <c r="B174" s="87"/>
      <c r="C174" s="87"/>
      <c r="D174" s="87"/>
      <c r="E174" s="87"/>
      <c r="F174" s="87"/>
      <c r="G174" s="87"/>
    </row>
    <row r="175" ht="13.5" hidden="1" customHeight="1">
      <c r="A175" s="87"/>
      <c r="B175" s="87"/>
      <c r="C175" s="87"/>
      <c r="D175" s="87"/>
      <c r="E175" s="87"/>
      <c r="F175" s="87"/>
      <c r="G175" s="87"/>
    </row>
    <row r="176" ht="13.5" hidden="1" customHeight="1">
      <c r="A176" s="139" t="s">
        <v>136</v>
      </c>
      <c r="B176" s="83"/>
      <c r="C176" s="83"/>
      <c r="D176" s="83"/>
      <c r="E176" s="84"/>
      <c r="F176" s="140"/>
      <c r="G176" s="141"/>
    </row>
    <row r="177" ht="39.75" hidden="1" customHeight="1">
      <c r="A177" s="85" t="s">
        <v>114</v>
      </c>
      <c r="B177" s="86" t="s">
        <v>137</v>
      </c>
      <c r="C177" s="86" t="s">
        <v>138</v>
      </c>
      <c r="D177" s="86" t="s">
        <v>139</v>
      </c>
      <c r="E177" s="86" t="s">
        <v>140</v>
      </c>
      <c r="F177" s="86" t="s">
        <v>133</v>
      </c>
      <c r="G177" s="86" t="s">
        <v>134</v>
      </c>
    </row>
    <row r="178" ht="13.5" hidden="1" customHeight="1">
      <c r="A178" s="88" t="s">
        <v>118</v>
      </c>
      <c r="B178" s="89" t="s">
        <v>119</v>
      </c>
      <c r="C178" s="101">
        <v>16.0</v>
      </c>
      <c r="D178" s="102" t="s">
        <v>135</v>
      </c>
      <c r="E178" s="103">
        <f>1/B25*C178*(1/188.76)</f>
        <v>0.0008693714987</v>
      </c>
      <c r="F178" s="104">
        <f>C125</f>
        <v>0</v>
      </c>
      <c r="G178" s="91">
        <f>E178*F178</f>
        <v>0</v>
      </c>
    </row>
    <row r="179" ht="13.5" hidden="1" customHeight="1">
      <c r="A179" s="105"/>
      <c r="B179" s="105"/>
      <c r="C179" s="105"/>
      <c r="D179" s="105"/>
      <c r="E179" s="105"/>
      <c r="F179" s="106" t="s">
        <v>120</v>
      </c>
      <c r="G179" s="93">
        <f>SUM(G178)</f>
        <v>0</v>
      </c>
    </row>
    <row r="180" ht="12.75" customHeight="1"/>
    <row r="181" ht="12.75" customHeight="1"/>
    <row r="182" ht="12.75" customHeight="1"/>
    <row r="183" ht="28.5" hidden="1" customHeight="1">
      <c r="A183" s="107" t="s">
        <v>141</v>
      </c>
      <c r="B183" s="108" t="s">
        <v>142</v>
      </c>
      <c r="C183" s="108" t="s">
        <v>143</v>
      </c>
      <c r="D183" s="108" t="s">
        <v>144</v>
      </c>
    </row>
    <row r="184" ht="13.5" hidden="1" customHeight="1">
      <c r="A184" s="109" t="s">
        <v>145</v>
      </c>
      <c r="B184" s="110">
        <f>D131</f>
        <v>0</v>
      </c>
      <c r="C184" s="110" t="str">
        <f>'Produtividade Região do Vale do Itajaí'!$B$20</f>
        <v>#REF!</v>
      </c>
      <c r="D184" s="111" t="str">
        <f t="shared" ref="D184:D192" si="15">B184*C184</f>
        <v>#REF!</v>
      </c>
    </row>
    <row r="185" ht="13.5" hidden="1" customHeight="1">
      <c r="A185" s="109" t="s">
        <v>146</v>
      </c>
      <c r="B185" s="110">
        <f>D137</f>
        <v>0</v>
      </c>
      <c r="C185" s="110" t="str">
        <f>'Produtividade Região do Vale do Itajaí'!$C$20</f>
        <v>#REF!</v>
      </c>
      <c r="D185" s="111" t="str">
        <f t="shared" si="15"/>
        <v>#REF!</v>
      </c>
    </row>
    <row r="186" ht="13.5" hidden="1" customHeight="1">
      <c r="A186" s="109" t="s">
        <v>147</v>
      </c>
      <c r="B186" s="110">
        <f>D143</f>
        <v>0</v>
      </c>
      <c r="C186" s="110" t="str">
        <f>'Produtividade Região do Vale do Itajaí'!$D$20</f>
        <v>#REF!</v>
      </c>
      <c r="D186" s="111" t="str">
        <f t="shared" si="15"/>
        <v>#REF!</v>
      </c>
    </row>
    <row r="187" ht="13.5" hidden="1" customHeight="1">
      <c r="A187" s="109" t="s">
        <v>148</v>
      </c>
      <c r="B187" s="110">
        <f>D149</f>
        <v>0</v>
      </c>
      <c r="C187" s="110" t="str">
        <f>'Produtividade Região do Vale do Itajaí'!$E$20</f>
        <v>#REF!</v>
      </c>
      <c r="D187" s="111" t="str">
        <f t="shared" si="15"/>
        <v>#REF!</v>
      </c>
    </row>
    <row r="188" ht="13.5" hidden="1" customHeight="1">
      <c r="A188" s="109" t="s">
        <v>149</v>
      </c>
      <c r="B188" s="110">
        <f>D155</f>
        <v>0</v>
      </c>
      <c r="C188" s="110" t="str">
        <f>'Produtividade Região do Vale do Itajaí'!$G$20</f>
        <v>#REF!</v>
      </c>
      <c r="D188" s="111" t="str">
        <f t="shared" si="15"/>
        <v>#REF!</v>
      </c>
    </row>
    <row r="189" ht="13.5" hidden="1" customHeight="1">
      <c r="A189" s="109" t="s">
        <v>150</v>
      </c>
      <c r="B189" s="110">
        <f>D161</f>
        <v>0</v>
      </c>
      <c r="C189" s="110" t="str">
        <f>'Produtividade Região do Vale do Itajaí'!$H$20</f>
        <v>#REF!</v>
      </c>
      <c r="D189" s="111" t="str">
        <f t="shared" si="15"/>
        <v>#REF!</v>
      </c>
    </row>
    <row r="190" ht="13.5" hidden="1" customHeight="1">
      <c r="A190" s="109" t="s">
        <v>151</v>
      </c>
      <c r="B190" s="110">
        <f>D167</f>
        <v>0</v>
      </c>
      <c r="C190" s="142" t="str">
        <f>'Produtividade Região do Vale do Itajaí'!$I$20</f>
        <v>#REF!</v>
      </c>
      <c r="D190" s="111" t="str">
        <f t="shared" si="15"/>
        <v>#REF!</v>
      </c>
    </row>
    <row r="191" ht="13.5" hidden="1" customHeight="1">
      <c r="A191" s="109" t="s">
        <v>152</v>
      </c>
      <c r="B191" s="110">
        <f>G173</f>
        <v>0</v>
      </c>
      <c r="C191" s="110" t="str">
        <f>'Produtividade Região do Vale do Itajaí'!$J$20</f>
        <v>#REF!</v>
      </c>
      <c r="D191" s="111" t="str">
        <f t="shared" si="15"/>
        <v>#REF!</v>
      </c>
    </row>
    <row r="192" ht="13.5" hidden="1" customHeight="1">
      <c r="A192" s="109" t="s">
        <v>153</v>
      </c>
      <c r="B192" s="110">
        <f>G178</f>
        <v>0</v>
      </c>
      <c r="C192" s="110" t="str">
        <f>'Produtividade Região do Vale do Itajaí'!$K$20</f>
        <v>#REF!</v>
      </c>
      <c r="D192" s="111" t="str">
        <f t="shared" si="15"/>
        <v>#REF!</v>
      </c>
    </row>
    <row r="193" ht="13.5" hidden="1" customHeight="1">
      <c r="A193" s="112" t="s">
        <v>154</v>
      </c>
      <c r="B193" s="2"/>
      <c r="C193" s="3"/>
      <c r="D193" s="113" t="str">
        <f>ROUND(SUM(D184:D192),2)</f>
        <v>#REF!</v>
      </c>
    </row>
    <row r="194" ht="13.5" hidden="1" customHeight="1">
      <c r="A194" s="114" t="s">
        <v>155</v>
      </c>
      <c r="B194" s="2"/>
      <c r="C194" s="3"/>
      <c r="D194" s="115" t="str">
        <f>D193*12</f>
        <v>#REF!</v>
      </c>
    </row>
    <row r="195" ht="13.5" hidden="1" customHeight="1">
      <c r="A195" s="15"/>
      <c r="B195" s="15"/>
      <c r="C195" s="15"/>
      <c r="D195" s="15"/>
    </row>
    <row r="196" ht="13.5" hidden="1" customHeight="1">
      <c r="A196" s="73" t="s">
        <v>156</v>
      </c>
      <c r="B196" s="2"/>
      <c r="C196" s="3"/>
      <c r="D196" s="116" t="str">
        <f>D193/C125</f>
        <v>#REF!</v>
      </c>
    </row>
    <row r="197" ht="13.5" hidden="1" customHeight="1">
      <c r="A197" s="15"/>
      <c r="B197" s="15"/>
      <c r="C197" s="15"/>
      <c r="D197" s="15"/>
    </row>
    <row r="198" ht="13.5" hidden="1" customHeight="1">
      <c r="A198" s="117" t="s">
        <v>157</v>
      </c>
      <c r="B198" s="2"/>
      <c r="C198" s="3"/>
      <c r="D198" s="118">
        <v>1.0</v>
      </c>
    </row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</sheetData>
  <mergeCells count="53">
    <mergeCell ref="A140:E140"/>
    <mergeCell ref="A143:C143"/>
    <mergeCell ref="A146:E146"/>
    <mergeCell ref="A149:C149"/>
    <mergeCell ref="A152:E152"/>
    <mergeCell ref="A155:C155"/>
    <mergeCell ref="A158:D158"/>
    <mergeCell ref="A161:C161"/>
    <mergeCell ref="A164:D164"/>
    <mergeCell ref="A167:C167"/>
    <mergeCell ref="A170:E170"/>
    <mergeCell ref="A176:E176"/>
    <mergeCell ref="A193:C193"/>
    <mergeCell ref="A194:C194"/>
    <mergeCell ref="A1:E1"/>
    <mergeCell ref="A2:E2"/>
    <mergeCell ref="A5:E5"/>
    <mergeCell ref="A6:B6"/>
    <mergeCell ref="C6:E6"/>
    <mergeCell ref="A7:B7"/>
    <mergeCell ref="C7:E7"/>
    <mergeCell ref="C12:E12"/>
    <mergeCell ref="C13:E13"/>
    <mergeCell ref="A8:B8"/>
    <mergeCell ref="C8:E8"/>
    <mergeCell ref="A9:B9"/>
    <mergeCell ref="C9:E9"/>
    <mergeCell ref="A10:B10"/>
    <mergeCell ref="C10:E10"/>
    <mergeCell ref="C11:E11"/>
    <mergeCell ref="A11:B11"/>
    <mergeCell ref="A12:B12"/>
    <mergeCell ref="A13:B13"/>
    <mergeCell ref="A41:C41"/>
    <mergeCell ref="A79:C79"/>
    <mergeCell ref="A96:C96"/>
    <mergeCell ref="A104:C104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8:E128"/>
    <mergeCell ref="A131:C131"/>
    <mergeCell ref="A134:E134"/>
    <mergeCell ref="A137:C137"/>
    <mergeCell ref="A196:C196"/>
    <mergeCell ref="A198:C198"/>
  </mergeCells>
  <printOptions/>
  <pageMargins bottom="0.75" footer="0.0" header="0.0" left="0.25" right="0.25" top="0.75"/>
  <pageSetup fitToHeight="0" paperSize="9" orientation="landscape"/>
  <headerFooter>
    <oddHeader>&amp;C&amp;A</oddHeader>
    <oddFooter>&amp;CPágina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2.14"/>
    <col customWidth="1" min="2" max="2" width="26.57"/>
    <col customWidth="1" min="3" max="3" width="29.0"/>
    <col customWidth="1" min="4" max="4" width="17.14"/>
    <col customWidth="1" min="5" max="5" width="6.71"/>
    <col customWidth="1" min="6" max="7" width="11.71"/>
    <col customWidth="1" min="8" max="26" width="8.71"/>
  </cols>
  <sheetData>
    <row r="1">
      <c r="A1" s="1" t="s">
        <v>0</v>
      </c>
      <c r="B1" s="2"/>
      <c r="C1" s="2"/>
      <c r="D1" s="2"/>
      <c r="E1" s="3"/>
    </row>
    <row r="2">
      <c r="A2" s="4" t="s">
        <v>1</v>
      </c>
      <c r="B2" s="2"/>
      <c r="C2" s="2"/>
      <c r="D2" s="2"/>
      <c r="E2" s="3"/>
    </row>
    <row r="3" ht="12.75" customHeight="1"/>
    <row r="4" ht="12.75" customHeight="1"/>
    <row r="5" ht="13.5" customHeight="1">
      <c r="A5" s="5" t="s">
        <v>2</v>
      </c>
      <c r="B5" s="2"/>
      <c r="C5" s="2"/>
      <c r="D5" s="2"/>
      <c r="E5" s="3"/>
    </row>
    <row r="6" ht="13.5" customHeight="1">
      <c r="A6" s="6" t="s">
        <v>3</v>
      </c>
      <c r="B6" s="3"/>
      <c r="C6" s="7" t="s">
        <v>4</v>
      </c>
      <c r="D6" s="2"/>
      <c r="E6" s="3"/>
    </row>
    <row r="7" ht="13.5" customHeight="1">
      <c r="A7" s="8" t="s">
        <v>5</v>
      </c>
      <c r="B7" s="3"/>
      <c r="C7" s="9">
        <v>22.0</v>
      </c>
      <c r="D7" s="2"/>
      <c r="E7" s="3"/>
    </row>
    <row r="8" ht="13.5" customHeight="1">
      <c r="A8" s="6" t="s">
        <v>6</v>
      </c>
      <c r="B8" s="3"/>
      <c r="C8" s="7" t="s">
        <v>7</v>
      </c>
      <c r="D8" s="2"/>
      <c r="E8" s="3"/>
    </row>
    <row r="9" ht="13.5" customHeight="1">
      <c r="A9" s="8" t="s">
        <v>8</v>
      </c>
      <c r="B9" s="3"/>
      <c r="C9" s="119"/>
      <c r="D9" s="2"/>
      <c r="E9" s="3"/>
    </row>
    <row r="10" ht="15.75" customHeight="1">
      <c r="A10" s="6" t="s">
        <v>9</v>
      </c>
      <c r="B10" s="3"/>
      <c r="C10" s="7" t="s">
        <v>10</v>
      </c>
      <c r="D10" s="2"/>
      <c r="E10" s="3"/>
    </row>
    <row r="11" ht="13.5" customHeight="1">
      <c r="A11" s="8" t="s">
        <v>11</v>
      </c>
      <c r="B11" s="3"/>
      <c r="C11" s="11" t="s">
        <v>183</v>
      </c>
      <c r="D11" s="2"/>
      <c r="E11" s="3"/>
    </row>
    <row r="12" ht="14.25" customHeight="1">
      <c r="A12" s="6" t="s">
        <v>13</v>
      </c>
      <c r="B12" s="3"/>
      <c r="C12" s="12">
        <v>2.0</v>
      </c>
      <c r="D12" s="2"/>
      <c r="E12" s="3"/>
    </row>
    <row r="13" ht="13.5" customHeight="1">
      <c r="A13" s="8" t="s">
        <v>14</v>
      </c>
      <c r="B13" s="3"/>
      <c r="C13" s="13">
        <v>44197.0</v>
      </c>
      <c r="D13" s="2"/>
      <c r="E13" s="3"/>
    </row>
    <row r="14" ht="13.5" customHeight="1">
      <c r="A14" s="14"/>
      <c r="B14" s="14"/>
      <c r="C14" s="14"/>
      <c r="D14" s="14"/>
      <c r="E14" s="14"/>
    </row>
    <row r="15" ht="13.5" customHeight="1">
      <c r="A15" s="15"/>
      <c r="B15" s="15"/>
      <c r="C15" s="15"/>
      <c r="D15" s="15"/>
      <c r="E15" s="15"/>
    </row>
    <row r="16" ht="13.5" hidden="1" customHeight="1">
      <c r="A16" s="16" t="s">
        <v>15</v>
      </c>
      <c r="B16" s="17" t="s">
        <v>16</v>
      </c>
      <c r="C16" s="15"/>
      <c r="D16" s="15"/>
      <c r="E16" s="15"/>
    </row>
    <row r="17" ht="13.5" hidden="1" customHeight="1">
      <c r="A17" s="18" t="s">
        <v>17</v>
      </c>
      <c r="B17" s="19">
        <v>600.0</v>
      </c>
      <c r="C17" s="15"/>
      <c r="D17" s="15"/>
      <c r="E17" s="15"/>
    </row>
    <row r="18" ht="13.5" hidden="1" customHeight="1">
      <c r="A18" s="20" t="s">
        <v>18</v>
      </c>
      <c r="B18" s="21">
        <v>1125.0</v>
      </c>
      <c r="C18" s="15"/>
      <c r="D18" s="15"/>
      <c r="E18" s="15"/>
    </row>
    <row r="19" ht="13.5" hidden="1" customHeight="1">
      <c r="A19" s="20" t="s">
        <v>19</v>
      </c>
      <c r="B19" s="19">
        <v>750.0</v>
      </c>
      <c r="C19" s="15"/>
      <c r="D19" s="15"/>
      <c r="E19" s="15"/>
    </row>
    <row r="20" ht="13.5" hidden="1" customHeight="1">
      <c r="A20" s="20" t="s">
        <v>20</v>
      </c>
      <c r="B20" s="19">
        <v>150.0</v>
      </c>
      <c r="C20" s="15"/>
      <c r="D20" s="15"/>
      <c r="E20" s="15"/>
    </row>
    <row r="21" ht="13.5" hidden="1" customHeight="1">
      <c r="A21" s="20" t="s">
        <v>21</v>
      </c>
      <c r="B21" s="21">
        <v>1350.0</v>
      </c>
      <c r="C21" s="15"/>
      <c r="D21" s="15"/>
      <c r="E21" s="15"/>
    </row>
    <row r="22" ht="14.25" hidden="1" customHeight="1">
      <c r="A22" s="20" t="s">
        <v>22</v>
      </c>
      <c r="B22" s="21">
        <v>4500.0</v>
      </c>
      <c r="C22" s="15"/>
      <c r="D22" s="15"/>
      <c r="E22" s="15"/>
    </row>
    <row r="23" ht="13.5" hidden="1" customHeight="1">
      <c r="A23" s="20" t="s">
        <v>23</v>
      </c>
      <c r="B23" s="21">
        <v>75000.0</v>
      </c>
      <c r="C23" s="15"/>
      <c r="D23" s="15"/>
      <c r="E23" s="15"/>
    </row>
    <row r="24" ht="13.5" hidden="1" customHeight="1">
      <c r="A24" s="20" t="s">
        <v>24</v>
      </c>
      <c r="B24" s="19">
        <v>225.0</v>
      </c>
      <c r="C24" s="15"/>
      <c r="D24" s="15"/>
      <c r="E24" s="15"/>
    </row>
    <row r="25" ht="13.5" hidden="1" customHeight="1">
      <c r="A25" s="20" t="s">
        <v>25</v>
      </c>
      <c r="B25" s="22">
        <v>97.5</v>
      </c>
      <c r="C25" s="15"/>
      <c r="D25" s="15"/>
      <c r="E25" s="15"/>
    </row>
    <row r="26" ht="13.5" hidden="1" customHeight="1">
      <c r="A26" s="20" t="s">
        <v>26</v>
      </c>
      <c r="B26" s="22">
        <v>337.5</v>
      </c>
      <c r="C26" s="15"/>
      <c r="D26" s="15"/>
      <c r="E26" s="15"/>
    </row>
    <row r="27" ht="12.75" customHeight="1"/>
    <row r="28" ht="13.5" customHeight="1"/>
    <row r="29" ht="30.75" customHeight="1">
      <c r="A29" s="23" t="s">
        <v>27</v>
      </c>
      <c r="B29" s="24" t="s">
        <v>28</v>
      </c>
      <c r="C29" s="24" t="s">
        <v>29</v>
      </c>
    </row>
    <row r="30" ht="13.5" customHeight="1">
      <c r="A30" s="25" t="s">
        <v>30</v>
      </c>
      <c r="B30" s="25"/>
      <c r="C30" s="25"/>
    </row>
    <row r="31" ht="13.5" customHeight="1">
      <c r="A31" s="26" t="s">
        <v>31</v>
      </c>
      <c r="B31" s="27" t="s">
        <v>32</v>
      </c>
      <c r="C31" s="27" t="s">
        <v>33</v>
      </c>
    </row>
    <row r="32" ht="13.5" customHeight="1">
      <c r="A32" s="28" t="s">
        <v>34</v>
      </c>
      <c r="B32" s="29"/>
      <c r="C32" s="30" t="str">
        <f>C9</f>
        <v/>
      </c>
    </row>
    <row r="33" ht="13.5" customHeight="1">
      <c r="A33" s="28" t="s">
        <v>35</v>
      </c>
      <c r="B33" s="31"/>
      <c r="C33" s="32"/>
    </row>
    <row r="34" ht="13.5" customHeight="1">
      <c r="A34" s="28" t="s">
        <v>36</v>
      </c>
      <c r="B34" s="33">
        <v>0.2</v>
      </c>
      <c r="C34" s="30">
        <f>C32*B34</f>
        <v>0</v>
      </c>
    </row>
    <row r="35" ht="13.5" customHeight="1">
      <c r="A35" s="28" t="s">
        <v>37</v>
      </c>
      <c r="B35" s="34"/>
      <c r="C35" s="30"/>
    </row>
    <row r="36" ht="13.5" customHeight="1">
      <c r="A36" s="28" t="s">
        <v>38</v>
      </c>
      <c r="B36" s="34"/>
      <c r="C36" s="30"/>
    </row>
    <row r="37" ht="13.5" customHeight="1">
      <c r="A37" s="28" t="s">
        <v>39</v>
      </c>
      <c r="B37" s="34"/>
      <c r="C37" s="30"/>
    </row>
    <row r="38" ht="13.5" customHeight="1">
      <c r="A38" s="28" t="s">
        <v>40</v>
      </c>
      <c r="B38" s="35"/>
      <c r="C38" s="30"/>
    </row>
    <row r="39" ht="13.5" customHeight="1">
      <c r="A39" s="36" t="s">
        <v>41</v>
      </c>
      <c r="B39" s="37"/>
      <c r="C39" s="38">
        <f>SUM(C32:C38)</f>
        <v>0</v>
      </c>
    </row>
    <row r="40" ht="13.5" customHeight="1">
      <c r="A40" s="39"/>
      <c r="B40" s="40"/>
      <c r="C40" s="41"/>
    </row>
    <row r="41" ht="13.5" customHeight="1">
      <c r="A41" s="42" t="s">
        <v>42</v>
      </c>
      <c r="B41" s="2"/>
      <c r="C41" s="3"/>
    </row>
    <row r="42" ht="13.5" customHeight="1">
      <c r="A42" s="43" t="s">
        <v>43</v>
      </c>
      <c r="B42" s="44" t="s">
        <v>32</v>
      </c>
      <c r="C42" s="44" t="s">
        <v>33</v>
      </c>
    </row>
    <row r="43" ht="13.5" customHeight="1">
      <c r="A43" s="28" t="s">
        <v>44</v>
      </c>
      <c r="B43" s="45">
        <v>0.0833</v>
      </c>
      <c r="C43" s="46">
        <f t="shared" ref="C43:C44" si="1">$B43*C$39</f>
        <v>0</v>
      </c>
    </row>
    <row r="44" ht="13.5" customHeight="1">
      <c r="A44" s="28" t="s">
        <v>184</v>
      </c>
      <c r="B44" s="45">
        <v>0.1111</v>
      </c>
      <c r="C44" s="46">
        <f t="shared" si="1"/>
        <v>0</v>
      </c>
    </row>
    <row r="45" ht="13.5" customHeight="1">
      <c r="A45" s="36" t="s">
        <v>46</v>
      </c>
      <c r="B45" s="47">
        <f t="shared" ref="B45:C45" si="2">SUM(B43:B44)</f>
        <v>0.1944</v>
      </c>
      <c r="C45" s="38">
        <f t="shared" si="2"/>
        <v>0</v>
      </c>
    </row>
    <row r="46">
      <c r="A46" s="43" t="s">
        <v>185</v>
      </c>
      <c r="B46" s="44" t="s">
        <v>32</v>
      </c>
      <c r="C46" s="44" t="s">
        <v>33</v>
      </c>
    </row>
    <row r="47" ht="13.5" customHeight="1">
      <c r="A47" s="28" t="s">
        <v>48</v>
      </c>
      <c r="B47" s="45">
        <v>0.2</v>
      </c>
      <c r="C47" s="46">
        <f>B47*(C45+C39)</f>
        <v>0</v>
      </c>
    </row>
    <row r="48" ht="13.5" customHeight="1">
      <c r="A48" s="28" t="s">
        <v>49</v>
      </c>
      <c r="B48" s="45">
        <v>0.025</v>
      </c>
      <c r="C48" s="46">
        <f t="shared" ref="C48:C54" si="3">$B48*(C$39+C$45)</f>
        <v>0</v>
      </c>
    </row>
    <row r="49" ht="13.5" customHeight="1">
      <c r="A49" s="28" t="s">
        <v>186</v>
      </c>
      <c r="B49" s="45">
        <v>0.03</v>
      </c>
      <c r="C49" s="46">
        <f t="shared" si="3"/>
        <v>0</v>
      </c>
    </row>
    <row r="50" ht="13.5" customHeight="1">
      <c r="A50" s="28" t="s">
        <v>51</v>
      </c>
      <c r="B50" s="45">
        <v>0.015</v>
      </c>
      <c r="C50" s="46">
        <f t="shared" si="3"/>
        <v>0</v>
      </c>
    </row>
    <row r="51" ht="13.5" customHeight="1">
      <c r="A51" s="28" t="s">
        <v>52</v>
      </c>
      <c r="B51" s="45">
        <v>0.01</v>
      </c>
      <c r="C51" s="46">
        <f t="shared" si="3"/>
        <v>0</v>
      </c>
    </row>
    <row r="52" ht="13.5" customHeight="1">
      <c r="A52" s="28" t="s">
        <v>53</v>
      </c>
      <c r="B52" s="45">
        <v>0.006</v>
      </c>
      <c r="C52" s="46">
        <f t="shared" si="3"/>
        <v>0</v>
      </c>
    </row>
    <row r="53" ht="13.5" customHeight="1">
      <c r="A53" s="28" t="s">
        <v>54</v>
      </c>
      <c r="B53" s="45">
        <v>0.002</v>
      </c>
      <c r="C53" s="46">
        <f t="shared" si="3"/>
        <v>0</v>
      </c>
    </row>
    <row r="54" ht="15.0" customHeight="1">
      <c r="A54" s="28" t="s">
        <v>55</v>
      </c>
      <c r="B54" s="45">
        <v>0.08</v>
      </c>
      <c r="C54" s="46">
        <f t="shared" si="3"/>
        <v>0</v>
      </c>
    </row>
    <row r="55" ht="12.0" customHeight="1">
      <c r="A55" s="36" t="s">
        <v>46</v>
      </c>
      <c r="B55" s="47">
        <f t="shared" ref="B55:C55" si="4">SUM(B47:B54)</f>
        <v>0.368</v>
      </c>
      <c r="C55" s="38">
        <f t="shared" si="4"/>
        <v>0</v>
      </c>
    </row>
    <row r="56" ht="13.5" customHeight="1">
      <c r="A56" s="26" t="s">
        <v>56</v>
      </c>
      <c r="B56" s="44" t="s">
        <v>57</v>
      </c>
      <c r="C56" s="44" t="s">
        <v>33</v>
      </c>
    </row>
    <row r="57" ht="13.5" customHeight="1">
      <c r="A57" s="28" t="s">
        <v>58</v>
      </c>
      <c r="B57" s="48"/>
      <c r="C57" s="30">
        <f>(2*22*$B57)-(0.06*C32)</f>
        <v>0</v>
      </c>
    </row>
    <row r="58" ht="13.5" customHeight="1">
      <c r="A58" s="28" t="s">
        <v>59</v>
      </c>
      <c r="B58" s="48"/>
      <c r="C58" s="46" t="str">
        <f t="shared" ref="C58:C61" si="5">$B58</f>
        <v/>
      </c>
    </row>
    <row r="59" ht="13.5" customHeight="1">
      <c r="A59" s="50" t="s">
        <v>60</v>
      </c>
      <c r="B59" s="49"/>
      <c r="C59" s="46" t="str">
        <f t="shared" si="5"/>
        <v/>
      </c>
    </row>
    <row r="60" ht="14.25" customHeight="1">
      <c r="A60" s="28" t="s">
        <v>61</v>
      </c>
      <c r="B60" s="48"/>
      <c r="C60" s="46" t="str">
        <f t="shared" si="5"/>
        <v/>
      </c>
    </row>
    <row r="61" ht="13.5" customHeight="1">
      <c r="A61" s="28" t="s">
        <v>62</v>
      </c>
      <c r="B61" s="48"/>
      <c r="C61" s="46" t="str">
        <f t="shared" si="5"/>
        <v/>
      </c>
    </row>
    <row r="62" ht="13.5" customHeight="1">
      <c r="A62" s="36" t="s">
        <v>46</v>
      </c>
      <c r="B62" s="38"/>
      <c r="C62" s="38">
        <f>SUM(C57:C61)</f>
        <v>0</v>
      </c>
    </row>
    <row r="63" ht="13.5" customHeight="1">
      <c r="A63" s="43" t="s">
        <v>63</v>
      </c>
      <c r="B63" s="44" t="s">
        <v>32</v>
      </c>
      <c r="C63" s="44" t="s">
        <v>33</v>
      </c>
    </row>
    <row r="64" ht="13.5" customHeight="1">
      <c r="A64" s="51" t="s">
        <v>64</v>
      </c>
      <c r="B64" s="52">
        <f t="shared" ref="B64:C64" si="6">B45</f>
        <v>0.1944</v>
      </c>
      <c r="C64" s="46">
        <f t="shared" si="6"/>
        <v>0</v>
      </c>
    </row>
    <row r="65" ht="13.5" customHeight="1">
      <c r="A65" s="51" t="s">
        <v>65</v>
      </c>
      <c r="B65" s="52">
        <f t="shared" ref="B65:C65" si="7">B55</f>
        <v>0.368</v>
      </c>
      <c r="C65" s="46">
        <f t="shared" si="7"/>
        <v>0</v>
      </c>
    </row>
    <row r="66" ht="13.5" customHeight="1">
      <c r="A66" s="51" t="s">
        <v>56</v>
      </c>
      <c r="B66" s="52"/>
      <c r="C66" s="46">
        <f>C62</f>
        <v>0</v>
      </c>
    </row>
    <row r="67" ht="13.5" customHeight="1">
      <c r="A67" s="53" t="s">
        <v>162</v>
      </c>
      <c r="B67" s="37"/>
      <c r="C67" s="38">
        <f>SUM(C64:C66)</f>
        <v>0</v>
      </c>
    </row>
    <row r="68" ht="13.5" customHeight="1">
      <c r="A68" s="54"/>
      <c r="B68" s="41"/>
      <c r="C68" s="41"/>
    </row>
    <row r="69" ht="13.5" customHeight="1">
      <c r="A69" s="55" t="s">
        <v>67</v>
      </c>
      <c r="B69" s="25"/>
      <c r="C69" s="25"/>
    </row>
    <row r="70" ht="13.5" customHeight="1">
      <c r="A70" s="26" t="s">
        <v>68</v>
      </c>
      <c r="B70" s="44" t="s">
        <v>32</v>
      </c>
      <c r="C70" s="44" t="s">
        <v>33</v>
      </c>
    </row>
    <row r="71" ht="13.5" customHeight="1">
      <c r="A71" s="28" t="s">
        <v>69</v>
      </c>
      <c r="B71" s="45">
        <f>1/12*0.05</f>
        <v>0.004166666667</v>
      </c>
      <c r="C71" s="46">
        <f t="shared" ref="C71:C76" si="8">$B71*C$39</f>
        <v>0</v>
      </c>
    </row>
    <row r="72" ht="13.5" customHeight="1">
      <c r="A72" s="56" t="s">
        <v>70</v>
      </c>
      <c r="B72" s="45">
        <f>B54*B71</f>
        <v>0.0003333333333</v>
      </c>
      <c r="C72" s="46">
        <f t="shared" si="8"/>
        <v>0</v>
      </c>
    </row>
    <row r="73" ht="13.5" customHeight="1">
      <c r="A73" s="28" t="s">
        <v>187</v>
      </c>
      <c r="B73" s="57">
        <v>0.02</v>
      </c>
      <c r="C73" s="46">
        <f t="shared" si="8"/>
        <v>0</v>
      </c>
    </row>
    <row r="74" ht="13.5" customHeight="1">
      <c r="A74" s="28" t="s">
        <v>72</v>
      </c>
      <c r="B74" s="45">
        <f>1/30*7/12</f>
        <v>0.01944444444</v>
      </c>
      <c r="C74" s="46">
        <f t="shared" si="8"/>
        <v>0</v>
      </c>
    </row>
    <row r="75" ht="13.5" customHeight="1">
      <c r="A75" s="28" t="s">
        <v>73</v>
      </c>
      <c r="B75" s="45">
        <f>B55*B74</f>
        <v>0.007155555556</v>
      </c>
      <c r="C75" s="46">
        <f t="shared" si="8"/>
        <v>0</v>
      </c>
    </row>
    <row r="76" ht="13.5" customHeight="1">
      <c r="A76" s="28" t="s">
        <v>74</v>
      </c>
      <c r="B76" s="57">
        <v>0.02</v>
      </c>
      <c r="C76" s="46">
        <f t="shared" si="8"/>
        <v>0</v>
      </c>
    </row>
    <row r="77" ht="13.5" customHeight="1">
      <c r="A77" s="36" t="s">
        <v>41</v>
      </c>
      <c r="B77" s="37">
        <f t="shared" ref="B77:C77" si="9">SUM(B71:B76)</f>
        <v>0.0711</v>
      </c>
      <c r="C77" s="38">
        <f t="shared" si="9"/>
        <v>0</v>
      </c>
    </row>
    <row r="78" ht="13.5" customHeight="1">
      <c r="A78" s="54"/>
      <c r="B78" s="41"/>
      <c r="C78" s="41"/>
    </row>
    <row r="79" ht="13.5" customHeight="1">
      <c r="A79" s="42" t="s">
        <v>75</v>
      </c>
      <c r="B79" s="2"/>
      <c r="C79" s="3"/>
    </row>
    <row r="80" ht="13.5" customHeight="1">
      <c r="A80" s="26" t="s">
        <v>76</v>
      </c>
      <c r="B80" s="44" t="s">
        <v>32</v>
      </c>
      <c r="C80" s="44" t="s">
        <v>33</v>
      </c>
    </row>
    <row r="81" ht="13.5" customHeight="1">
      <c r="A81" s="58" t="s">
        <v>77</v>
      </c>
      <c r="B81" s="59">
        <v>0.00926</v>
      </c>
      <c r="C81" s="46">
        <f>$B81*(C$39+C67+C77)</f>
        <v>0</v>
      </c>
    </row>
    <row r="82" ht="13.5" customHeight="1">
      <c r="A82" s="58" t="s">
        <v>78</v>
      </c>
      <c r="B82" s="45">
        <v>0.0028</v>
      </c>
      <c r="C82" s="46">
        <f>$B82*(C$39+C67+C77)</f>
        <v>0</v>
      </c>
    </row>
    <row r="83" ht="13.5" customHeight="1">
      <c r="A83" s="58" t="s">
        <v>79</v>
      </c>
      <c r="B83" s="45">
        <v>4.0E-4</v>
      </c>
      <c r="C83" s="46">
        <f>$B83*(C$39+C67+C77)</f>
        <v>0</v>
      </c>
    </row>
    <row r="84" ht="13.5" customHeight="1">
      <c r="A84" s="58" t="s">
        <v>80</v>
      </c>
      <c r="B84" s="45">
        <v>0.0027</v>
      </c>
      <c r="C84" s="46">
        <f>$B84*(C$39+C67+C77)</f>
        <v>0</v>
      </c>
    </row>
    <row r="85" ht="14.25" customHeight="1">
      <c r="A85" s="58" t="s">
        <v>81</v>
      </c>
      <c r="B85" s="45">
        <v>9.0E-4</v>
      </c>
      <c r="C85" s="46">
        <f>$B85*(C$39+C67+C77)</f>
        <v>0</v>
      </c>
    </row>
    <row r="86" ht="13.5" customHeight="1">
      <c r="A86" s="58" t="s">
        <v>82</v>
      </c>
      <c r="B86" s="45">
        <v>0.0166</v>
      </c>
      <c r="C86" s="46">
        <f>$B86*(C$39+C67+C77)</f>
        <v>0</v>
      </c>
    </row>
    <row r="87" ht="13.5" customHeight="1">
      <c r="A87" s="36" t="s">
        <v>46</v>
      </c>
      <c r="B87" s="47">
        <f t="shared" ref="B87:C87" si="10">SUM(B81:B86)</f>
        <v>0.03266</v>
      </c>
      <c r="C87" s="38">
        <f t="shared" si="10"/>
        <v>0</v>
      </c>
    </row>
    <row r="88" ht="13.5" customHeight="1">
      <c r="A88" s="26" t="s">
        <v>83</v>
      </c>
      <c r="B88" s="60"/>
      <c r="C88" s="44" t="s">
        <v>33</v>
      </c>
    </row>
    <row r="89" ht="13.5" customHeight="1">
      <c r="A89" s="28" t="s">
        <v>84</v>
      </c>
      <c r="B89" s="45">
        <v>0.0</v>
      </c>
      <c r="C89" s="46">
        <f>$B89*C$39</f>
        <v>0</v>
      </c>
    </row>
    <row r="90" ht="13.5" customHeight="1">
      <c r="A90" s="36" t="s">
        <v>46</v>
      </c>
      <c r="B90" s="47">
        <f t="shared" ref="B90:C90" si="11">SUM(B89)</f>
        <v>0</v>
      </c>
      <c r="C90" s="38">
        <f t="shared" si="11"/>
        <v>0</v>
      </c>
    </row>
    <row r="91" ht="13.5" customHeight="1">
      <c r="A91" s="26" t="s">
        <v>85</v>
      </c>
      <c r="B91" s="44" t="s">
        <v>32</v>
      </c>
      <c r="C91" s="44" t="s">
        <v>33</v>
      </c>
    </row>
    <row r="92" ht="13.5" customHeight="1">
      <c r="A92" s="28" t="s">
        <v>86</v>
      </c>
      <c r="B92" s="45">
        <f t="shared" ref="B92:C92" si="12">B87</f>
        <v>0.03266</v>
      </c>
      <c r="C92" s="46">
        <f t="shared" si="12"/>
        <v>0</v>
      </c>
    </row>
    <row r="93" ht="13.5" customHeight="1">
      <c r="A93" s="28" t="s">
        <v>87</v>
      </c>
      <c r="B93" s="45">
        <f t="shared" ref="B93:C93" si="13">B90</f>
        <v>0</v>
      </c>
      <c r="C93" s="46">
        <f t="shared" si="13"/>
        <v>0</v>
      </c>
    </row>
    <row r="94" ht="13.5" customHeight="1">
      <c r="A94" s="36" t="s">
        <v>41</v>
      </c>
      <c r="B94" s="37"/>
      <c r="C94" s="38">
        <f>SUM(C92:C93)</f>
        <v>0</v>
      </c>
    </row>
    <row r="95" ht="13.5" customHeight="1">
      <c r="A95" s="54"/>
      <c r="B95" s="64"/>
      <c r="C95" s="41"/>
    </row>
    <row r="96" ht="13.5" customHeight="1">
      <c r="A96" s="42" t="s">
        <v>88</v>
      </c>
      <c r="B96" s="2"/>
      <c r="C96" s="3"/>
    </row>
    <row r="97" ht="15.0" customHeight="1">
      <c r="A97" s="26" t="s">
        <v>89</v>
      </c>
      <c r="B97" s="44" t="s">
        <v>57</v>
      </c>
      <c r="C97" s="44" t="s">
        <v>33</v>
      </c>
    </row>
    <row r="98" ht="15.0" customHeight="1">
      <c r="A98" s="28" t="s">
        <v>90</v>
      </c>
      <c r="B98" s="66">
        <f>'Materiais - Equipamentos - Unif'!$E$354</f>
        <v>0</v>
      </c>
      <c r="C98" s="30">
        <f t="shared" ref="C98:C100" si="14">B98</f>
        <v>0</v>
      </c>
    </row>
    <row r="99" ht="15.0" customHeight="1">
      <c r="A99" s="28" t="s">
        <v>91</v>
      </c>
      <c r="B99" s="66">
        <f>'Materiais - Equipamentos - Unif'!$E$350</f>
        <v>0</v>
      </c>
      <c r="C99" s="30">
        <f t="shared" si="14"/>
        <v>0</v>
      </c>
    </row>
    <row r="100" ht="15.0" customHeight="1">
      <c r="A100" s="28" t="s">
        <v>92</v>
      </c>
      <c r="B100" s="66">
        <f>'Materiais - Equipamentos - Unif'!$E$352</f>
        <v>0</v>
      </c>
      <c r="C100" s="30">
        <f t="shared" si="14"/>
        <v>0</v>
      </c>
    </row>
    <row r="101" ht="15.0" customHeight="1">
      <c r="A101" s="28" t="s">
        <v>93</v>
      </c>
      <c r="B101" s="66"/>
      <c r="C101" s="30">
        <v>0.0</v>
      </c>
    </row>
    <row r="102" ht="15.0" customHeight="1">
      <c r="A102" s="36" t="s">
        <v>41</v>
      </c>
      <c r="B102" s="67"/>
      <c r="C102" s="38">
        <f>SUM(C98:C101)</f>
        <v>0</v>
      </c>
    </row>
    <row r="103" ht="15.75" customHeight="1">
      <c r="A103" s="54"/>
      <c r="B103" s="64"/>
      <c r="C103" s="41"/>
    </row>
    <row r="104" ht="16.5" customHeight="1">
      <c r="A104" s="42" t="s">
        <v>94</v>
      </c>
      <c r="B104" s="2"/>
      <c r="C104" s="3"/>
    </row>
    <row r="105" ht="17.25" customHeight="1">
      <c r="A105" s="26" t="s">
        <v>95</v>
      </c>
      <c r="B105" s="44" t="s">
        <v>32</v>
      </c>
      <c r="C105" s="44" t="s">
        <v>33</v>
      </c>
    </row>
    <row r="106" ht="15.0" customHeight="1">
      <c r="A106" s="28" t="s">
        <v>96</v>
      </c>
      <c r="B106" s="68"/>
      <c r="C106" s="46">
        <f>$B106*(C39+C67+C77+C94+C102)</f>
        <v>0</v>
      </c>
    </row>
    <row r="107" ht="13.5" customHeight="1">
      <c r="A107" s="28" t="s">
        <v>97</v>
      </c>
      <c r="B107" s="68"/>
      <c r="C107" s="46">
        <f>$B107*(C39+C67+C77+C94+C102+C106)</f>
        <v>0</v>
      </c>
    </row>
    <row r="108">
      <c r="A108" s="28" t="s">
        <v>188</v>
      </c>
      <c r="B108" s="45">
        <f>SUM(B109:B112)</f>
        <v>0.1125</v>
      </c>
      <c r="C108" s="46">
        <f>((C39+C67+C77+C94+C102+C106+C107)/(1-($B$108)))*$B108</f>
        <v>0</v>
      </c>
    </row>
    <row r="109" ht="13.5" customHeight="1">
      <c r="A109" s="69" t="s">
        <v>99</v>
      </c>
      <c r="B109" s="45">
        <v>0.0925</v>
      </c>
      <c r="C109" s="70">
        <f>((C39+C67+C77+C94+C102+C106+C107)/(1-($B$109+$B$111)))*$B109</f>
        <v>0</v>
      </c>
    </row>
    <row r="110" ht="13.5" customHeight="1">
      <c r="A110" s="69" t="s">
        <v>100</v>
      </c>
      <c r="B110" s="45"/>
      <c r="C110" s="70"/>
    </row>
    <row r="111" ht="13.5" customHeight="1">
      <c r="A111" s="69" t="s">
        <v>101</v>
      </c>
      <c r="B111" s="45">
        <v>0.02</v>
      </c>
      <c r="C111" s="70">
        <f>((C39+C67+C77+C94+C102+C106+C107)/(1-($B$111+$B$109)))*$B111</f>
        <v>0</v>
      </c>
    </row>
    <row r="112" ht="13.5" customHeight="1">
      <c r="A112" s="69" t="s">
        <v>102</v>
      </c>
      <c r="B112" s="71"/>
      <c r="C112" s="72"/>
    </row>
    <row r="113" ht="13.5" customHeight="1">
      <c r="A113" s="36" t="s">
        <v>41</v>
      </c>
      <c r="B113" s="67"/>
      <c r="C113" s="38">
        <f>SUM(C106:C108)</f>
        <v>0</v>
      </c>
    </row>
    <row r="114" ht="13.5" customHeight="1">
      <c r="A114" s="15"/>
      <c r="B114" s="15"/>
      <c r="C114" s="15"/>
    </row>
    <row r="115" ht="13.5" customHeight="1">
      <c r="A115" s="15"/>
      <c r="B115" s="15"/>
      <c r="C115" s="15"/>
    </row>
    <row r="116" ht="13.5" customHeight="1">
      <c r="A116" s="73" t="s">
        <v>103</v>
      </c>
      <c r="B116" s="3"/>
      <c r="C116" s="74" t="s">
        <v>29</v>
      </c>
    </row>
    <row r="117" ht="13.5" customHeight="1">
      <c r="A117" s="75" t="s">
        <v>104</v>
      </c>
      <c r="B117" s="3"/>
      <c r="C117" s="44" t="s">
        <v>33</v>
      </c>
    </row>
    <row r="118" ht="13.5" customHeight="1">
      <c r="A118" s="76" t="s">
        <v>105</v>
      </c>
      <c r="B118" s="3"/>
      <c r="C118" s="46">
        <f>C39</f>
        <v>0</v>
      </c>
    </row>
    <row r="119" ht="13.5" customHeight="1">
      <c r="A119" s="76" t="s">
        <v>106</v>
      </c>
      <c r="B119" s="3"/>
      <c r="C119" s="46">
        <f>C67</f>
        <v>0</v>
      </c>
    </row>
    <row r="120" ht="13.5" customHeight="1">
      <c r="A120" s="76" t="s">
        <v>107</v>
      </c>
      <c r="B120" s="3"/>
      <c r="C120" s="46">
        <f>C77</f>
        <v>0</v>
      </c>
    </row>
    <row r="121" ht="13.5" customHeight="1">
      <c r="A121" s="76" t="s">
        <v>108</v>
      </c>
      <c r="B121" s="3"/>
      <c r="C121" s="46">
        <f>C94</f>
        <v>0</v>
      </c>
    </row>
    <row r="122" ht="13.5" customHeight="1">
      <c r="A122" s="76" t="s">
        <v>109</v>
      </c>
      <c r="B122" s="3"/>
      <c r="C122" s="46">
        <f>C102</f>
        <v>0</v>
      </c>
    </row>
    <row r="123" ht="13.5" customHeight="1">
      <c r="A123" s="77" t="s">
        <v>110</v>
      </c>
      <c r="B123" s="3"/>
      <c r="C123" s="78">
        <f>SUM(C118:C122)</f>
        <v>0</v>
      </c>
    </row>
    <row r="124" ht="13.5" customHeight="1">
      <c r="A124" s="76" t="s">
        <v>111</v>
      </c>
      <c r="B124" s="3"/>
      <c r="C124" s="46">
        <f>C113</f>
        <v>0</v>
      </c>
    </row>
    <row r="125" ht="13.5" customHeight="1">
      <c r="A125" s="79" t="s">
        <v>112</v>
      </c>
      <c r="B125" s="3"/>
      <c r="C125" s="80">
        <f>ROUND(C118+C119+C120+C121+C122+C124,2)</f>
        <v>0</v>
      </c>
    </row>
    <row r="126" ht="12.75" customHeight="1"/>
    <row r="127" ht="13.5" hidden="1" customHeight="1">
      <c r="A127" s="81"/>
      <c r="B127" s="81"/>
      <c r="C127" s="81"/>
      <c r="D127" s="81"/>
      <c r="E127" s="81"/>
      <c r="F127" s="81"/>
      <c r="G127" s="81"/>
    </row>
    <row r="128" ht="13.5" hidden="1" customHeight="1">
      <c r="A128" s="82" t="s">
        <v>113</v>
      </c>
      <c r="B128" s="83"/>
      <c r="C128" s="83"/>
      <c r="D128" s="83"/>
      <c r="E128" s="84"/>
      <c r="F128" s="81"/>
      <c r="G128" s="81"/>
    </row>
    <row r="129" ht="24.75" hidden="1" customHeight="1">
      <c r="A129" s="85" t="s">
        <v>114</v>
      </c>
      <c r="B129" s="86" t="s">
        <v>115</v>
      </c>
      <c r="C129" s="86" t="s">
        <v>116</v>
      </c>
      <c r="D129" s="86" t="s">
        <v>117</v>
      </c>
      <c r="E129" s="87"/>
      <c r="F129" s="87"/>
      <c r="G129" s="87"/>
    </row>
    <row r="130" ht="13.5" hidden="1" customHeight="1">
      <c r="A130" s="88" t="s">
        <v>118</v>
      </c>
      <c r="B130" s="89" t="s">
        <v>119</v>
      </c>
      <c r="C130" s="90">
        <f>C125</f>
        <v>0</v>
      </c>
      <c r="D130" s="91">
        <f>1/B17*C130</f>
        <v>0</v>
      </c>
      <c r="E130" s="87"/>
      <c r="F130" s="87"/>
      <c r="G130" s="87"/>
    </row>
    <row r="131" ht="13.5" hidden="1" customHeight="1">
      <c r="A131" s="92" t="s">
        <v>120</v>
      </c>
      <c r="B131" s="2"/>
      <c r="C131" s="3"/>
      <c r="D131" s="93">
        <f>ROUND(SUM(D130),2)</f>
        <v>0</v>
      </c>
      <c r="E131" s="87"/>
      <c r="F131" s="87"/>
      <c r="G131" s="87"/>
    </row>
    <row r="132" ht="13.5" hidden="1" customHeight="1">
      <c r="A132" s="87"/>
      <c r="B132" s="87"/>
      <c r="C132" s="87"/>
      <c r="D132" s="87"/>
      <c r="E132" s="87"/>
      <c r="F132" s="87"/>
      <c r="G132" s="87"/>
    </row>
    <row r="133" ht="13.5" hidden="1" customHeight="1">
      <c r="A133" s="87"/>
      <c r="B133" s="87"/>
      <c r="C133" s="87"/>
      <c r="D133" s="87"/>
      <c r="E133" s="87"/>
      <c r="F133" s="87"/>
      <c r="G133" s="87"/>
    </row>
    <row r="134" ht="13.5" hidden="1" customHeight="1">
      <c r="A134" s="139" t="s">
        <v>121</v>
      </c>
      <c r="B134" s="83"/>
      <c r="C134" s="83"/>
      <c r="D134" s="83"/>
      <c r="E134" s="84"/>
      <c r="F134" s="87"/>
      <c r="G134" s="87"/>
    </row>
    <row r="135" ht="33.75" hidden="1" customHeight="1">
      <c r="A135" s="123" t="s">
        <v>114</v>
      </c>
      <c r="B135" s="124" t="s">
        <v>115</v>
      </c>
      <c r="C135" s="124" t="s">
        <v>116</v>
      </c>
      <c r="D135" s="124" t="s">
        <v>122</v>
      </c>
      <c r="E135" s="87"/>
      <c r="F135" s="87"/>
      <c r="G135" s="87"/>
    </row>
    <row r="136" ht="13.5" hidden="1" customHeight="1">
      <c r="A136" s="125" t="s">
        <v>118</v>
      </c>
      <c r="B136" s="126" t="s">
        <v>119</v>
      </c>
      <c r="C136" s="127">
        <f>C125</f>
        <v>0</v>
      </c>
      <c r="D136" s="128">
        <f>(1/B18)*C136</f>
        <v>0</v>
      </c>
      <c r="E136" s="87"/>
      <c r="F136" s="87"/>
      <c r="G136" s="87"/>
    </row>
    <row r="137" ht="13.5" hidden="1" customHeight="1">
      <c r="A137" s="129" t="s">
        <v>120</v>
      </c>
      <c r="B137" s="130"/>
      <c r="C137" s="131"/>
      <c r="D137" s="132">
        <f>ROUND(SUM(D136),2)</f>
        <v>0</v>
      </c>
      <c r="E137" s="87"/>
      <c r="F137" s="87"/>
      <c r="G137" s="87"/>
    </row>
    <row r="138" ht="13.5" hidden="1" customHeight="1">
      <c r="A138" s="87"/>
      <c r="B138" s="87"/>
      <c r="C138" s="87"/>
      <c r="D138" s="87"/>
      <c r="E138" s="87"/>
      <c r="F138" s="87"/>
      <c r="G138" s="87"/>
    </row>
    <row r="139" ht="13.5" hidden="1" customHeight="1">
      <c r="A139" s="87"/>
      <c r="B139" s="87"/>
      <c r="C139" s="87"/>
      <c r="D139" s="87"/>
      <c r="E139" s="87"/>
      <c r="F139" s="87"/>
      <c r="G139" s="87"/>
    </row>
    <row r="140" ht="13.5" hidden="1" customHeight="1">
      <c r="A140" s="139" t="s">
        <v>123</v>
      </c>
      <c r="B140" s="83"/>
      <c r="C140" s="83"/>
      <c r="D140" s="83"/>
      <c r="E140" s="84"/>
      <c r="F140" s="87"/>
      <c r="G140" s="87"/>
    </row>
    <row r="141" ht="35.25" hidden="1" customHeight="1">
      <c r="A141" s="85" t="s">
        <v>114</v>
      </c>
      <c r="B141" s="86" t="s">
        <v>115</v>
      </c>
      <c r="C141" s="86" t="s">
        <v>116</v>
      </c>
      <c r="D141" s="86" t="s">
        <v>122</v>
      </c>
      <c r="E141" s="87"/>
      <c r="F141" s="87"/>
      <c r="G141" s="87"/>
    </row>
    <row r="142" ht="13.5" hidden="1" customHeight="1">
      <c r="A142" s="88" t="s">
        <v>118</v>
      </c>
      <c r="B142" s="89" t="s">
        <v>119</v>
      </c>
      <c r="C142" s="90">
        <f>C125</f>
        <v>0</v>
      </c>
      <c r="D142" s="91">
        <f>1/B19*C142</f>
        <v>0</v>
      </c>
      <c r="E142" s="87"/>
      <c r="F142" s="87"/>
      <c r="G142" s="87"/>
    </row>
    <row r="143" ht="13.5" hidden="1" customHeight="1">
      <c r="A143" s="92" t="s">
        <v>120</v>
      </c>
      <c r="B143" s="2"/>
      <c r="C143" s="3"/>
      <c r="D143" s="93">
        <f>ROUND(SUM(D142),2)</f>
        <v>0</v>
      </c>
      <c r="E143" s="87"/>
      <c r="F143" s="87"/>
      <c r="G143" s="87"/>
    </row>
    <row r="144" ht="13.5" hidden="1" customHeight="1">
      <c r="A144" s="87"/>
      <c r="B144" s="87"/>
      <c r="C144" s="87"/>
      <c r="D144" s="87"/>
      <c r="E144" s="87"/>
      <c r="F144" s="87"/>
      <c r="G144" s="87"/>
    </row>
    <row r="145" ht="13.5" hidden="1" customHeight="1">
      <c r="A145" s="87"/>
      <c r="B145" s="87"/>
      <c r="C145" s="87"/>
      <c r="D145" s="87"/>
      <c r="E145" s="87"/>
      <c r="F145" s="87"/>
      <c r="G145" s="87"/>
    </row>
    <row r="146" ht="13.5" hidden="1" customHeight="1">
      <c r="A146" s="139" t="s">
        <v>124</v>
      </c>
      <c r="B146" s="83"/>
      <c r="C146" s="83"/>
      <c r="D146" s="83"/>
      <c r="E146" s="84"/>
      <c r="F146" s="87"/>
      <c r="G146" s="87"/>
    </row>
    <row r="147" ht="33.75" hidden="1" customHeight="1">
      <c r="A147" s="85" t="s">
        <v>114</v>
      </c>
      <c r="B147" s="95" t="s">
        <v>115</v>
      </c>
      <c r="C147" s="86" t="s">
        <v>116</v>
      </c>
      <c r="D147" s="95" t="s">
        <v>122</v>
      </c>
      <c r="E147" s="87"/>
      <c r="F147" s="87"/>
      <c r="G147" s="87"/>
    </row>
    <row r="148" ht="13.5" hidden="1" customHeight="1">
      <c r="A148" s="88" t="s">
        <v>118</v>
      </c>
      <c r="B148" s="89" t="s">
        <v>119</v>
      </c>
      <c r="C148" s="96">
        <f>C125</f>
        <v>0</v>
      </c>
      <c r="D148" s="97">
        <f>1/B20*C148</f>
        <v>0</v>
      </c>
      <c r="E148" s="87"/>
      <c r="F148" s="87"/>
      <c r="G148" s="87"/>
    </row>
    <row r="149" ht="13.5" hidden="1" customHeight="1">
      <c r="A149" s="92" t="s">
        <v>120</v>
      </c>
      <c r="B149" s="2"/>
      <c r="C149" s="3"/>
      <c r="D149" s="98">
        <f>ROUND(SUM(D148),2)</f>
        <v>0</v>
      </c>
      <c r="E149" s="87"/>
      <c r="F149" s="87"/>
      <c r="G149" s="87"/>
    </row>
    <row r="150" ht="13.5" hidden="1" customHeight="1">
      <c r="A150" s="87"/>
      <c r="B150" s="87"/>
      <c r="C150" s="87"/>
      <c r="D150" s="87"/>
      <c r="E150" s="87"/>
      <c r="F150" s="87"/>
      <c r="G150" s="87"/>
    </row>
    <row r="151" ht="13.5" hidden="1" customHeight="1">
      <c r="A151" s="87"/>
      <c r="B151" s="87"/>
      <c r="C151" s="87"/>
      <c r="D151" s="87"/>
      <c r="E151" s="87"/>
      <c r="F151" s="87"/>
      <c r="G151" s="87"/>
    </row>
    <row r="152" ht="13.5" hidden="1" customHeight="1">
      <c r="A152" s="139" t="s">
        <v>125</v>
      </c>
      <c r="B152" s="83"/>
      <c r="C152" s="83"/>
      <c r="D152" s="83"/>
      <c r="E152" s="84"/>
      <c r="F152" s="87"/>
      <c r="G152" s="87"/>
    </row>
    <row r="153" ht="33.75" hidden="1" customHeight="1">
      <c r="A153" s="85" t="s">
        <v>114</v>
      </c>
      <c r="B153" s="86" t="s">
        <v>126</v>
      </c>
      <c r="C153" s="86" t="s">
        <v>116</v>
      </c>
      <c r="D153" s="86" t="s">
        <v>122</v>
      </c>
      <c r="E153" s="87"/>
      <c r="F153" s="87"/>
      <c r="G153" s="87"/>
    </row>
    <row r="154" ht="13.5" hidden="1" customHeight="1">
      <c r="A154" s="88" t="s">
        <v>118</v>
      </c>
      <c r="B154" s="89" t="s">
        <v>119</v>
      </c>
      <c r="C154" s="90">
        <f>C125</f>
        <v>0</v>
      </c>
      <c r="D154" s="91">
        <f>1/B21*C154</f>
        <v>0</v>
      </c>
      <c r="E154" s="87"/>
      <c r="F154" s="87"/>
      <c r="G154" s="87"/>
    </row>
    <row r="155" ht="13.5" hidden="1" customHeight="1">
      <c r="A155" s="92" t="s">
        <v>120</v>
      </c>
      <c r="B155" s="2"/>
      <c r="C155" s="3"/>
      <c r="D155" s="93">
        <f>ROUND(SUM(D154),2)</f>
        <v>0</v>
      </c>
      <c r="E155" s="87"/>
      <c r="F155" s="87"/>
      <c r="G155" s="87"/>
    </row>
    <row r="156" ht="13.5" hidden="1" customHeight="1">
      <c r="A156" s="99"/>
      <c r="B156" s="99"/>
      <c r="C156" s="99"/>
      <c r="D156" s="100"/>
      <c r="E156" s="87"/>
      <c r="F156" s="87"/>
      <c r="G156" s="87"/>
    </row>
    <row r="157" ht="13.5" hidden="1" customHeight="1">
      <c r="A157" s="99"/>
      <c r="B157" s="99"/>
      <c r="C157" s="99"/>
      <c r="D157" s="100"/>
      <c r="E157" s="87"/>
      <c r="F157" s="87"/>
      <c r="G157" s="87"/>
    </row>
    <row r="158" ht="13.5" hidden="1" customHeight="1">
      <c r="A158" s="139" t="s">
        <v>127</v>
      </c>
      <c r="B158" s="83"/>
      <c r="C158" s="83"/>
      <c r="D158" s="84"/>
      <c r="E158" s="87"/>
      <c r="F158" s="87"/>
      <c r="G158" s="87"/>
    </row>
    <row r="159" ht="36.0" hidden="1" customHeight="1">
      <c r="A159" s="85" t="s">
        <v>114</v>
      </c>
      <c r="B159" s="86" t="s">
        <v>126</v>
      </c>
      <c r="C159" s="86" t="s">
        <v>116</v>
      </c>
      <c r="D159" s="86" t="s">
        <v>122</v>
      </c>
      <c r="E159" s="87"/>
      <c r="F159" s="87"/>
      <c r="G159" s="87"/>
    </row>
    <row r="160" ht="13.5" hidden="1" customHeight="1">
      <c r="A160" s="88" t="s">
        <v>118</v>
      </c>
      <c r="B160" s="89" t="s">
        <v>119</v>
      </c>
      <c r="C160" s="90">
        <f>C125</f>
        <v>0</v>
      </c>
      <c r="D160" s="91">
        <f>1/B22*C160</f>
        <v>0</v>
      </c>
      <c r="E160" s="87"/>
      <c r="F160" s="87"/>
      <c r="G160" s="87"/>
    </row>
    <row r="161" ht="13.5" hidden="1" customHeight="1">
      <c r="A161" s="92" t="s">
        <v>120</v>
      </c>
      <c r="B161" s="2"/>
      <c r="C161" s="3"/>
      <c r="D161" s="93">
        <f>ROUND(SUM(D160),2)</f>
        <v>0</v>
      </c>
      <c r="E161" s="87"/>
      <c r="F161" s="87"/>
      <c r="G161" s="87"/>
    </row>
    <row r="162" ht="13.5" hidden="1" customHeight="1">
      <c r="A162" s="99"/>
      <c r="B162" s="99"/>
      <c r="C162" s="99"/>
      <c r="D162" s="100"/>
      <c r="E162" s="87"/>
      <c r="F162" s="87"/>
      <c r="G162" s="87"/>
    </row>
    <row r="163" ht="13.5" hidden="1" customHeight="1">
      <c r="A163" s="99"/>
      <c r="B163" s="99"/>
      <c r="C163" s="99"/>
      <c r="D163" s="100"/>
      <c r="E163" s="87"/>
      <c r="F163" s="87"/>
      <c r="G163" s="87"/>
    </row>
    <row r="164" ht="13.5" hidden="1" customHeight="1">
      <c r="A164" s="139" t="s">
        <v>128</v>
      </c>
      <c r="B164" s="83"/>
      <c r="C164" s="83"/>
      <c r="D164" s="84"/>
      <c r="E164" s="87"/>
      <c r="F164" s="87"/>
      <c r="G164" s="87"/>
    </row>
    <row r="165" ht="34.5" hidden="1" customHeight="1">
      <c r="A165" s="85" t="s">
        <v>114</v>
      </c>
      <c r="B165" s="86" t="s">
        <v>126</v>
      </c>
      <c r="C165" s="86" t="s">
        <v>116</v>
      </c>
      <c r="D165" s="86" t="s">
        <v>122</v>
      </c>
      <c r="E165" s="87"/>
      <c r="F165" s="87"/>
      <c r="G165" s="87"/>
    </row>
    <row r="166" ht="13.5" hidden="1" customHeight="1">
      <c r="A166" s="88" t="s">
        <v>118</v>
      </c>
      <c r="B166" s="89" t="s">
        <v>119</v>
      </c>
      <c r="C166" s="90">
        <f>C125</f>
        <v>0</v>
      </c>
      <c r="D166" s="91">
        <f>1/B23*C166</f>
        <v>0</v>
      </c>
      <c r="E166" s="87"/>
      <c r="F166" s="87"/>
      <c r="G166" s="87"/>
    </row>
    <row r="167" ht="13.5" hidden="1" customHeight="1">
      <c r="A167" s="92" t="s">
        <v>120</v>
      </c>
      <c r="B167" s="2"/>
      <c r="C167" s="3"/>
      <c r="D167" s="93">
        <f>ROUND(SUM(D166),2)</f>
        <v>0</v>
      </c>
      <c r="E167" s="87"/>
      <c r="F167" s="87"/>
      <c r="G167" s="87"/>
    </row>
    <row r="168" ht="13.5" hidden="1" customHeight="1">
      <c r="A168" s="87"/>
      <c r="B168" s="87"/>
      <c r="C168" s="87"/>
      <c r="D168" s="87"/>
      <c r="E168" s="87"/>
      <c r="F168" s="87"/>
      <c r="G168" s="87"/>
    </row>
    <row r="169" ht="13.5" hidden="1" customHeight="1">
      <c r="A169" s="87"/>
      <c r="B169" s="87"/>
      <c r="C169" s="87"/>
      <c r="D169" s="87"/>
      <c r="E169" s="87"/>
      <c r="F169" s="87"/>
      <c r="G169" s="87"/>
    </row>
    <row r="170" ht="13.5" hidden="1" customHeight="1">
      <c r="A170" s="139" t="s">
        <v>129</v>
      </c>
      <c r="B170" s="83"/>
      <c r="C170" s="83"/>
      <c r="D170" s="83"/>
      <c r="E170" s="84"/>
      <c r="F170" s="87"/>
      <c r="G170" s="87"/>
    </row>
    <row r="171" ht="36.0" hidden="1" customHeight="1">
      <c r="A171" s="85" t="s">
        <v>114</v>
      </c>
      <c r="B171" s="86" t="s">
        <v>126</v>
      </c>
      <c r="C171" s="86" t="s">
        <v>130</v>
      </c>
      <c r="D171" s="86" t="s">
        <v>131</v>
      </c>
      <c r="E171" s="86" t="s">
        <v>132</v>
      </c>
      <c r="F171" s="86" t="s">
        <v>133</v>
      </c>
      <c r="G171" s="86" t="s">
        <v>134</v>
      </c>
    </row>
    <row r="172" ht="13.5" hidden="1" customHeight="1">
      <c r="A172" s="88" t="s">
        <v>118</v>
      </c>
      <c r="B172" s="89" t="s">
        <v>119</v>
      </c>
      <c r="C172" s="101">
        <v>16.0</v>
      </c>
      <c r="D172" s="102" t="s">
        <v>135</v>
      </c>
      <c r="E172" s="103">
        <f>1/B24*C172*(1/188.76)</f>
        <v>0.0003767276495</v>
      </c>
      <c r="F172" s="104">
        <f>C125</f>
        <v>0</v>
      </c>
      <c r="G172" s="91">
        <f>E172*F172</f>
        <v>0</v>
      </c>
    </row>
    <row r="173" ht="13.5" hidden="1" customHeight="1">
      <c r="A173" s="105"/>
      <c r="B173" s="105"/>
      <c r="C173" s="105"/>
      <c r="D173" s="105"/>
      <c r="E173" s="105"/>
      <c r="F173" s="106" t="s">
        <v>120</v>
      </c>
      <c r="G173" s="93">
        <f>SUM(G172)</f>
        <v>0</v>
      </c>
    </row>
    <row r="174" ht="13.5" hidden="1" customHeight="1">
      <c r="A174" s="87"/>
      <c r="B174" s="87"/>
      <c r="C174" s="87"/>
      <c r="D174" s="87"/>
      <c r="E174" s="87"/>
      <c r="F174" s="87"/>
      <c r="G174" s="87"/>
    </row>
    <row r="175" ht="13.5" hidden="1" customHeight="1">
      <c r="A175" s="87"/>
      <c r="B175" s="87"/>
      <c r="C175" s="87"/>
      <c r="D175" s="87"/>
      <c r="E175" s="87"/>
      <c r="F175" s="87"/>
      <c r="G175" s="87"/>
    </row>
    <row r="176" ht="13.5" hidden="1" customHeight="1">
      <c r="A176" s="139" t="s">
        <v>136</v>
      </c>
      <c r="B176" s="83"/>
      <c r="C176" s="83"/>
      <c r="D176" s="83"/>
      <c r="E176" s="84"/>
      <c r="F176" s="140"/>
      <c r="G176" s="141"/>
    </row>
    <row r="177" ht="39.75" hidden="1" customHeight="1">
      <c r="A177" s="85" t="s">
        <v>114</v>
      </c>
      <c r="B177" s="86" t="s">
        <v>137</v>
      </c>
      <c r="C177" s="86" t="s">
        <v>138</v>
      </c>
      <c r="D177" s="86" t="s">
        <v>139</v>
      </c>
      <c r="E177" s="86" t="s">
        <v>140</v>
      </c>
      <c r="F177" s="86" t="s">
        <v>133</v>
      </c>
      <c r="G177" s="86" t="s">
        <v>134</v>
      </c>
    </row>
    <row r="178" ht="13.5" hidden="1" customHeight="1">
      <c r="A178" s="88" t="s">
        <v>118</v>
      </c>
      <c r="B178" s="89" t="s">
        <v>119</v>
      </c>
      <c r="C178" s="101">
        <v>16.0</v>
      </c>
      <c r="D178" s="102" t="s">
        <v>135</v>
      </c>
      <c r="E178" s="103">
        <f>1/B25*C178*(1/188.76)</f>
        <v>0.0008693714987</v>
      </c>
      <c r="F178" s="104">
        <f>C125</f>
        <v>0</v>
      </c>
      <c r="G178" s="91">
        <f>E178*F178</f>
        <v>0</v>
      </c>
    </row>
    <row r="179" ht="13.5" hidden="1" customHeight="1">
      <c r="A179" s="105"/>
      <c r="B179" s="105"/>
      <c r="C179" s="105"/>
      <c r="D179" s="105"/>
      <c r="E179" s="105"/>
      <c r="F179" s="106" t="s">
        <v>120</v>
      </c>
      <c r="G179" s="93">
        <f>SUM(G178)</f>
        <v>0</v>
      </c>
    </row>
    <row r="180" ht="12.75" customHeight="1"/>
    <row r="181" ht="12.75" customHeight="1"/>
    <row r="182" ht="12.75" customHeight="1"/>
    <row r="183" ht="28.5" hidden="1" customHeight="1">
      <c r="A183" s="107" t="s">
        <v>141</v>
      </c>
      <c r="B183" s="108" t="s">
        <v>142</v>
      </c>
      <c r="C183" s="108" t="s">
        <v>143</v>
      </c>
      <c r="D183" s="108" t="s">
        <v>144</v>
      </c>
    </row>
    <row r="184" ht="13.5" hidden="1" customHeight="1">
      <c r="A184" s="109" t="s">
        <v>145</v>
      </c>
      <c r="B184" s="110">
        <f>D131</f>
        <v>0</v>
      </c>
      <c r="C184" s="110" t="str">
        <f>'Produtividade Região do Vale do Itajaí'!$B$21</f>
        <v>#REF!</v>
      </c>
      <c r="D184" s="111" t="str">
        <f t="shared" ref="D184:D192" si="15">B184*C184</f>
        <v>#REF!</v>
      </c>
    </row>
    <row r="185" ht="13.5" hidden="1" customHeight="1">
      <c r="A185" s="109" t="s">
        <v>146</v>
      </c>
      <c r="B185" s="110">
        <f>D137</f>
        <v>0</v>
      </c>
      <c r="C185" s="110" t="str">
        <f>'Produtividade Região do Vale do Itajaí'!$C$21</f>
        <v>#REF!</v>
      </c>
      <c r="D185" s="111" t="str">
        <f t="shared" si="15"/>
        <v>#REF!</v>
      </c>
    </row>
    <row r="186" ht="13.5" hidden="1" customHeight="1">
      <c r="A186" s="109" t="s">
        <v>147</v>
      </c>
      <c r="B186" s="110">
        <f>D143</f>
        <v>0</v>
      </c>
      <c r="C186" s="110" t="str">
        <f>'Produtividade Região do Vale do Itajaí'!$D$21</f>
        <v>#REF!</v>
      </c>
      <c r="D186" s="111" t="str">
        <f t="shared" si="15"/>
        <v>#REF!</v>
      </c>
    </row>
    <row r="187" ht="13.5" hidden="1" customHeight="1">
      <c r="A187" s="109" t="s">
        <v>148</v>
      </c>
      <c r="B187" s="110">
        <f>D149</f>
        <v>0</v>
      </c>
      <c r="C187" s="110" t="str">
        <f>'Produtividade Região do Vale do Itajaí'!$E$21</f>
        <v>#REF!</v>
      </c>
      <c r="D187" s="111" t="str">
        <f t="shared" si="15"/>
        <v>#REF!</v>
      </c>
    </row>
    <row r="188" ht="13.5" hidden="1" customHeight="1">
      <c r="A188" s="109" t="s">
        <v>149</v>
      </c>
      <c r="B188" s="110">
        <f>D155</f>
        <v>0</v>
      </c>
      <c r="C188" s="110" t="str">
        <f>'Produtividade Região do Vale do Itajaí'!$G$21</f>
        <v>#REF!</v>
      </c>
      <c r="D188" s="111" t="str">
        <f t="shared" si="15"/>
        <v>#REF!</v>
      </c>
    </row>
    <row r="189" ht="13.5" hidden="1" customHeight="1">
      <c r="A189" s="109" t="s">
        <v>150</v>
      </c>
      <c r="B189" s="110">
        <f>D161</f>
        <v>0</v>
      </c>
      <c r="C189" s="110" t="str">
        <f>'Produtividade Região do Vale do Itajaí'!$H$21</f>
        <v>#REF!</v>
      </c>
      <c r="D189" s="111" t="str">
        <f t="shared" si="15"/>
        <v>#REF!</v>
      </c>
    </row>
    <row r="190" ht="13.5" hidden="1" customHeight="1">
      <c r="A190" s="109" t="s">
        <v>151</v>
      </c>
      <c r="B190" s="110">
        <f>D167</f>
        <v>0</v>
      </c>
      <c r="C190" s="142" t="str">
        <f>'Produtividade Região do Vale do Itajaí'!$I$21</f>
        <v>#REF!</v>
      </c>
      <c r="D190" s="111" t="str">
        <f t="shared" si="15"/>
        <v>#REF!</v>
      </c>
    </row>
    <row r="191" ht="13.5" hidden="1" customHeight="1">
      <c r="A191" s="109" t="s">
        <v>152</v>
      </c>
      <c r="B191" s="110">
        <f>G173</f>
        <v>0</v>
      </c>
      <c r="C191" s="110" t="str">
        <f>'Produtividade Região do Vale do Itajaí'!$J$21</f>
        <v>#REF!</v>
      </c>
      <c r="D191" s="111" t="str">
        <f t="shared" si="15"/>
        <v>#REF!</v>
      </c>
    </row>
    <row r="192" ht="13.5" hidden="1" customHeight="1">
      <c r="A192" s="109" t="s">
        <v>153</v>
      </c>
      <c r="B192" s="110">
        <f>G178</f>
        <v>0</v>
      </c>
      <c r="C192" s="110" t="str">
        <f>'Produtividade Região do Vale do Itajaí'!$K$21</f>
        <v>#REF!</v>
      </c>
      <c r="D192" s="111" t="str">
        <f t="shared" si="15"/>
        <v>#REF!</v>
      </c>
    </row>
    <row r="193" ht="13.5" hidden="1" customHeight="1">
      <c r="A193" s="112" t="s">
        <v>154</v>
      </c>
      <c r="B193" s="2"/>
      <c r="C193" s="3"/>
      <c r="D193" s="113" t="str">
        <f>ROUND(SUM(D184:D192),2)</f>
        <v>#REF!</v>
      </c>
    </row>
    <row r="194" ht="13.5" hidden="1" customHeight="1">
      <c r="A194" s="114" t="s">
        <v>155</v>
      </c>
      <c r="B194" s="2"/>
      <c r="C194" s="3"/>
      <c r="D194" s="115" t="str">
        <f>D193*12</f>
        <v>#REF!</v>
      </c>
    </row>
    <row r="195" ht="13.5" hidden="1" customHeight="1">
      <c r="A195" s="15"/>
      <c r="B195" s="15"/>
      <c r="C195" s="15"/>
      <c r="D195" s="15"/>
    </row>
    <row r="196" ht="13.5" hidden="1" customHeight="1">
      <c r="A196" s="73" t="s">
        <v>156</v>
      </c>
      <c r="B196" s="2"/>
      <c r="C196" s="3"/>
      <c r="D196" s="116" t="str">
        <f>D193/C125</f>
        <v>#REF!</v>
      </c>
    </row>
    <row r="197" ht="13.5" hidden="1" customHeight="1">
      <c r="A197" s="15"/>
      <c r="B197" s="15"/>
      <c r="C197" s="15"/>
      <c r="D197" s="15"/>
    </row>
    <row r="198" ht="13.5" hidden="1" customHeight="1">
      <c r="A198" s="117" t="s">
        <v>157</v>
      </c>
      <c r="B198" s="2"/>
      <c r="C198" s="3"/>
      <c r="D198" s="118">
        <v>3.0</v>
      </c>
    </row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</sheetData>
  <mergeCells count="53">
    <mergeCell ref="A140:E140"/>
    <mergeCell ref="A143:C143"/>
    <mergeCell ref="A146:E146"/>
    <mergeCell ref="A149:C149"/>
    <mergeCell ref="A152:E152"/>
    <mergeCell ref="A155:C155"/>
    <mergeCell ref="A158:D158"/>
    <mergeCell ref="A161:C161"/>
    <mergeCell ref="A164:D164"/>
    <mergeCell ref="A167:C167"/>
    <mergeCell ref="A170:E170"/>
    <mergeCell ref="A176:E176"/>
    <mergeCell ref="A193:C193"/>
    <mergeCell ref="A194:C194"/>
    <mergeCell ref="A1:E1"/>
    <mergeCell ref="A2:E2"/>
    <mergeCell ref="A5:E5"/>
    <mergeCell ref="A6:B6"/>
    <mergeCell ref="C6:E6"/>
    <mergeCell ref="A7:B7"/>
    <mergeCell ref="C7:E7"/>
    <mergeCell ref="C12:E12"/>
    <mergeCell ref="C13:E13"/>
    <mergeCell ref="A8:B8"/>
    <mergeCell ref="C8:E8"/>
    <mergeCell ref="A9:B9"/>
    <mergeCell ref="C9:E9"/>
    <mergeCell ref="A10:B10"/>
    <mergeCell ref="C10:E10"/>
    <mergeCell ref="C11:E11"/>
    <mergeCell ref="A11:B11"/>
    <mergeCell ref="A12:B12"/>
    <mergeCell ref="A13:B13"/>
    <mergeCell ref="A41:C41"/>
    <mergeCell ref="A79:C79"/>
    <mergeCell ref="A96:C96"/>
    <mergeCell ref="A104:C104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8:E128"/>
    <mergeCell ref="A131:C131"/>
    <mergeCell ref="A134:E134"/>
    <mergeCell ref="A137:C137"/>
    <mergeCell ref="A196:C196"/>
    <mergeCell ref="A198:C198"/>
  </mergeCells>
  <printOptions/>
  <pageMargins bottom="0.75" footer="0.0" header="0.0" left="0.25" right="0.25" top="0.75"/>
  <pageSetup fitToHeight="0" paperSize="9" orientation="landscape"/>
  <headerFooter>
    <oddHeader>&amp;C&amp;A</oddHeader>
    <oddFooter>&amp;CPágina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2.14"/>
    <col customWidth="1" min="2" max="2" width="26.57"/>
    <col customWidth="1" min="3" max="3" width="29.0"/>
    <col customWidth="1" min="4" max="4" width="17.14"/>
    <col customWidth="1" min="5" max="5" width="11.29"/>
    <col customWidth="1" min="6" max="7" width="11.71"/>
    <col customWidth="1" min="8" max="26" width="8.71"/>
  </cols>
  <sheetData>
    <row r="1">
      <c r="A1" s="1" t="s">
        <v>0</v>
      </c>
      <c r="B1" s="2"/>
      <c r="C1" s="2"/>
      <c r="D1" s="2"/>
      <c r="E1" s="3"/>
    </row>
    <row r="2">
      <c r="A2" s="4" t="s">
        <v>1</v>
      </c>
      <c r="B2" s="2"/>
      <c r="C2" s="2"/>
      <c r="D2" s="2"/>
      <c r="E2" s="3"/>
    </row>
    <row r="3" ht="12.75" customHeight="1"/>
    <row r="4" ht="12.75" customHeight="1"/>
    <row r="5" ht="13.5" customHeight="1">
      <c r="A5" s="5" t="s">
        <v>2</v>
      </c>
      <c r="B5" s="2"/>
      <c r="C5" s="2"/>
      <c r="D5" s="2"/>
      <c r="E5" s="3"/>
    </row>
    <row r="6" ht="13.5" customHeight="1">
      <c r="A6" s="6" t="s">
        <v>3</v>
      </c>
      <c r="B6" s="3"/>
      <c r="C6" s="7" t="s">
        <v>4</v>
      </c>
      <c r="D6" s="2"/>
      <c r="E6" s="3"/>
    </row>
    <row r="7" ht="13.5" customHeight="1">
      <c r="A7" s="8" t="s">
        <v>5</v>
      </c>
      <c r="B7" s="3"/>
      <c r="C7" s="9">
        <v>22.0</v>
      </c>
      <c r="D7" s="2"/>
      <c r="E7" s="3"/>
    </row>
    <row r="8" ht="13.5" customHeight="1">
      <c r="A8" s="6" t="s">
        <v>6</v>
      </c>
      <c r="B8" s="3"/>
      <c r="C8" s="7" t="s">
        <v>7</v>
      </c>
      <c r="D8" s="2"/>
      <c r="E8" s="3"/>
    </row>
    <row r="9" ht="13.5" customHeight="1">
      <c r="A9" s="8" t="s">
        <v>8</v>
      </c>
      <c r="B9" s="3"/>
      <c r="C9" s="119"/>
      <c r="D9" s="2"/>
      <c r="E9" s="3"/>
    </row>
    <row r="10" ht="15.75" customHeight="1">
      <c r="A10" s="6" t="s">
        <v>9</v>
      </c>
      <c r="B10" s="3"/>
      <c r="C10" s="7" t="s">
        <v>10</v>
      </c>
      <c r="D10" s="2"/>
      <c r="E10" s="3"/>
    </row>
    <row r="11" ht="13.5" customHeight="1">
      <c r="A11" s="8" t="s">
        <v>11</v>
      </c>
      <c r="B11" s="3"/>
      <c r="C11" s="11" t="s">
        <v>189</v>
      </c>
      <c r="D11" s="2"/>
      <c r="E11" s="3"/>
    </row>
    <row r="12" ht="14.25" customHeight="1">
      <c r="A12" s="6" t="s">
        <v>13</v>
      </c>
      <c r="B12" s="3"/>
      <c r="C12" s="12">
        <v>4.0</v>
      </c>
      <c r="D12" s="2"/>
      <c r="E12" s="3"/>
    </row>
    <row r="13" ht="13.5" customHeight="1">
      <c r="A13" s="8" t="s">
        <v>14</v>
      </c>
      <c r="B13" s="3"/>
      <c r="C13" s="13">
        <v>44197.0</v>
      </c>
      <c r="D13" s="2"/>
      <c r="E13" s="3"/>
    </row>
    <row r="14" ht="13.5" customHeight="1">
      <c r="A14" s="14"/>
      <c r="B14" s="14"/>
      <c r="C14" s="14"/>
      <c r="D14" s="14"/>
      <c r="E14" s="14"/>
    </row>
    <row r="15" ht="13.5" customHeight="1">
      <c r="A15" s="15"/>
      <c r="B15" s="15"/>
      <c r="C15" s="15"/>
      <c r="D15" s="15"/>
      <c r="E15" s="15"/>
    </row>
    <row r="16" ht="13.5" hidden="1" customHeight="1">
      <c r="A16" s="16" t="s">
        <v>15</v>
      </c>
      <c r="B16" s="17" t="s">
        <v>16</v>
      </c>
      <c r="C16" s="15"/>
      <c r="D16" s="15"/>
      <c r="E16" s="15"/>
    </row>
    <row r="17" ht="13.5" hidden="1" customHeight="1">
      <c r="A17" s="18" t="s">
        <v>17</v>
      </c>
      <c r="B17" s="19">
        <v>600.0</v>
      </c>
      <c r="C17" s="15"/>
      <c r="D17" s="15"/>
      <c r="E17" s="15"/>
    </row>
    <row r="18" ht="13.5" hidden="1" customHeight="1">
      <c r="A18" s="20" t="s">
        <v>18</v>
      </c>
      <c r="B18" s="21">
        <v>1125.0</v>
      </c>
      <c r="C18" s="15"/>
      <c r="D18" s="15"/>
      <c r="E18" s="15"/>
    </row>
    <row r="19" ht="13.5" hidden="1" customHeight="1">
      <c r="A19" s="20" t="s">
        <v>19</v>
      </c>
      <c r="B19" s="19">
        <v>750.0</v>
      </c>
      <c r="C19" s="15"/>
      <c r="D19" s="15"/>
      <c r="E19" s="15"/>
    </row>
    <row r="20" ht="13.5" hidden="1" customHeight="1">
      <c r="A20" s="20" t="s">
        <v>20</v>
      </c>
      <c r="B20" s="19">
        <v>150.0</v>
      </c>
      <c r="C20" s="15"/>
      <c r="D20" s="15"/>
      <c r="E20" s="15"/>
    </row>
    <row r="21" ht="13.5" hidden="1" customHeight="1">
      <c r="A21" s="20" t="s">
        <v>21</v>
      </c>
      <c r="B21" s="21">
        <v>1350.0</v>
      </c>
      <c r="C21" s="15"/>
      <c r="D21" s="15"/>
      <c r="E21" s="15"/>
    </row>
    <row r="22" ht="14.25" hidden="1" customHeight="1">
      <c r="A22" s="20" t="s">
        <v>22</v>
      </c>
      <c r="B22" s="21">
        <v>4500.0</v>
      </c>
      <c r="C22" s="15"/>
      <c r="D22" s="15"/>
      <c r="E22" s="15"/>
    </row>
    <row r="23" ht="13.5" hidden="1" customHeight="1">
      <c r="A23" s="20" t="s">
        <v>23</v>
      </c>
      <c r="B23" s="21">
        <v>75000.0</v>
      </c>
      <c r="C23" s="15"/>
      <c r="D23" s="15"/>
      <c r="E23" s="15"/>
    </row>
    <row r="24" ht="13.5" hidden="1" customHeight="1">
      <c r="A24" s="20" t="s">
        <v>24</v>
      </c>
      <c r="B24" s="19">
        <v>225.0</v>
      </c>
      <c r="C24" s="15"/>
      <c r="D24" s="15"/>
      <c r="E24" s="15"/>
    </row>
    <row r="25" ht="13.5" hidden="1" customHeight="1">
      <c r="A25" s="20" t="s">
        <v>25</v>
      </c>
      <c r="B25" s="22">
        <v>97.5</v>
      </c>
      <c r="C25" s="15"/>
      <c r="D25" s="15"/>
      <c r="E25" s="15"/>
    </row>
    <row r="26" ht="13.5" hidden="1" customHeight="1">
      <c r="A26" s="20" t="s">
        <v>26</v>
      </c>
      <c r="B26" s="22">
        <v>337.5</v>
      </c>
      <c r="C26" s="15"/>
      <c r="D26" s="15"/>
      <c r="E26" s="15"/>
    </row>
    <row r="27" ht="12.75" customHeight="1"/>
    <row r="28" ht="13.5" customHeight="1"/>
    <row r="29" ht="30.75" customHeight="1">
      <c r="A29" s="23" t="s">
        <v>27</v>
      </c>
      <c r="B29" s="24" t="s">
        <v>28</v>
      </c>
      <c r="C29" s="24" t="s">
        <v>29</v>
      </c>
    </row>
    <row r="30" ht="13.5" customHeight="1">
      <c r="A30" s="25" t="s">
        <v>30</v>
      </c>
      <c r="B30" s="25"/>
      <c r="C30" s="25"/>
    </row>
    <row r="31" ht="13.5" customHeight="1">
      <c r="A31" s="26" t="s">
        <v>31</v>
      </c>
      <c r="B31" s="27" t="s">
        <v>32</v>
      </c>
      <c r="C31" s="27" t="s">
        <v>33</v>
      </c>
    </row>
    <row r="32" ht="13.5" customHeight="1">
      <c r="A32" s="28" t="s">
        <v>34</v>
      </c>
      <c r="B32" s="29"/>
      <c r="C32" s="30" t="str">
        <f>C9</f>
        <v/>
      </c>
    </row>
    <row r="33" ht="13.5" customHeight="1">
      <c r="A33" s="28" t="s">
        <v>35</v>
      </c>
      <c r="B33" s="31"/>
      <c r="C33" s="32"/>
    </row>
    <row r="34" ht="13.5" customHeight="1">
      <c r="A34" s="28" t="s">
        <v>36</v>
      </c>
      <c r="B34" s="33">
        <v>0.2</v>
      </c>
      <c r="C34" s="30">
        <f>C32*B34</f>
        <v>0</v>
      </c>
    </row>
    <row r="35" ht="13.5" customHeight="1">
      <c r="A35" s="28" t="s">
        <v>37</v>
      </c>
      <c r="B35" s="34"/>
      <c r="C35" s="30"/>
    </row>
    <row r="36" ht="13.5" customHeight="1">
      <c r="A36" s="28" t="s">
        <v>38</v>
      </c>
      <c r="B36" s="34"/>
      <c r="C36" s="30"/>
    </row>
    <row r="37" ht="13.5" customHeight="1">
      <c r="A37" s="28" t="s">
        <v>39</v>
      </c>
      <c r="B37" s="34"/>
      <c r="C37" s="30"/>
    </row>
    <row r="38" ht="13.5" customHeight="1">
      <c r="A38" s="28" t="s">
        <v>40</v>
      </c>
      <c r="B38" s="35"/>
      <c r="C38" s="30"/>
    </row>
    <row r="39" ht="13.5" customHeight="1">
      <c r="A39" s="36" t="s">
        <v>41</v>
      </c>
      <c r="B39" s="37"/>
      <c r="C39" s="38">
        <f>SUM(C32:C38)</f>
        <v>0</v>
      </c>
    </row>
    <row r="40" ht="13.5" customHeight="1">
      <c r="A40" s="39"/>
      <c r="B40" s="40"/>
      <c r="C40" s="41"/>
    </row>
    <row r="41" ht="13.5" customHeight="1">
      <c r="A41" s="42" t="s">
        <v>42</v>
      </c>
      <c r="B41" s="2"/>
      <c r="C41" s="3"/>
    </row>
    <row r="42" ht="13.5" customHeight="1">
      <c r="A42" s="43" t="s">
        <v>43</v>
      </c>
      <c r="B42" s="44" t="s">
        <v>32</v>
      </c>
      <c r="C42" s="44" t="s">
        <v>33</v>
      </c>
    </row>
    <row r="43" ht="13.5" customHeight="1">
      <c r="A43" s="28" t="s">
        <v>44</v>
      </c>
      <c r="B43" s="45">
        <v>0.0833</v>
      </c>
      <c r="C43" s="46">
        <f t="shared" ref="C43:C44" si="1">$B43*C$39</f>
        <v>0</v>
      </c>
    </row>
    <row r="44" ht="13.5" customHeight="1">
      <c r="A44" s="28" t="s">
        <v>190</v>
      </c>
      <c r="B44" s="45">
        <v>0.1111</v>
      </c>
      <c r="C44" s="46">
        <f t="shared" si="1"/>
        <v>0</v>
      </c>
    </row>
    <row r="45" ht="13.5" customHeight="1">
      <c r="A45" s="36" t="s">
        <v>46</v>
      </c>
      <c r="B45" s="47">
        <f t="shared" ref="B45:C45" si="2">SUM(B43:B44)</f>
        <v>0.1944</v>
      </c>
      <c r="C45" s="38">
        <f t="shared" si="2"/>
        <v>0</v>
      </c>
    </row>
    <row r="46">
      <c r="A46" s="43" t="s">
        <v>191</v>
      </c>
      <c r="B46" s="44" t="s">
        <v>32</v>
      </c>
      <c r="C46" s="44" t="s">
        <v>33</v>
      </c>
    </row>
    <row r="47" ht="13.5" customHeight="1">
      <c r="A47" s="28" t="s">
        <v>48</v>
      </c>
      <c r="B47" s="45">
        <v>0.2</v>
      </c>
      <c r="C47" s="46">
        <f>B47*(C45+C39)</f>
        <v>0</v>
      </c>
    </row>
    <row r="48" ht="13.5" customHeight="1">
      <c r="A48" s="28" t="s">
        <v>49</v>
      </c>
      <c r="B48" s="45">
        <v>0.025</v>
      </c>
      <c r="C48" s="46">
        <f t="shared" ref="C48:C54" si="3">$B48*(C$39+C$45)</f>
        <v>0</v>
      </c>
    </row>
    <row r="49" ht="13.5" customHeight="1">
      <c r="A49" s="28" t="s">
        <v>192</v>
      </c>
      <c r="B49" s="45">
        <v>0.03</v>
      </c>
      <c r="C49" s="46">
        <f t="shared" si="3"/>
        <v>0</v>
      </c>
    </row>
    <row r="50" ht="13.5" customHeight="1">
      <c r="A50" s="28" t="s">
        <v>51</v>
      </c>
      <c r="B50" s="45">
        <v>0.015</v>
      </c>
      <c r="C50" s="46">
        <f t="shared" si="3"/>
        <v>0</v>
      </c>
    </row>
    <row r="51" ht="13.5" customHeight="1">
      <c r="A51" s="28" t="s">
        <v>52</v>
      </c>
      <c r="B51" s="45">
        <v>0.01</v>
      </c>
      <c r="C51" s="46">
        <f t="shared" si="3"/>
        <v>0</v>
      </c>
    </row>
    <row r="52" ht="13.5" customHeight="1">
      <c r="A52" s="28" t="s">
        <v>53</v>
      </c>
      <c r="B52" s="45">
        <v>0.006</v>
      </c>
      <c r="C52" s="46">
        <f t="shared" si="3"/>
        <v>0</v>
      </c>
    </row>
    <row r="53" ht="13.5" customHeight="1">
      <c r="A53" s="28" t="s">
        <v>54</v>
      </c>
      <c r="B53" s="45">
        <v>0.002</v>
      </c>
      <c r="C53" s="46">
        <f t="shared" si="3"/>
        <v>0</v>
      </c>
    </row>
    <row r="54" ht="15.0" customHeight="1">
      <c r="A54" s="28" t="s">
        <v>55</v>
      </c>
      <c r="B54" s="45">
        <v>0.08</v>
      </c>
      <c r="C54" s="46">
        <f t="shared" si="3"/>
        <v>0</v>
      </c>
    </row>
    <row r="55" ht="12.0" customHeight="1">
      <c r="A55" s="36" t="s">
        <v>46</v>
      </c>
      <c r="B55" s="47">
        <f t="shared" ref="B55:C55" si="4">SUM(B47:B54)</f>
        <v>0.368</v>
      </c>
      <c r="C55" s="38">
        <f t="shared" si="4"/>
        <v>0</v>
      </c>
    </row>
    <row r="56" ht="13.5" customHeight="1">
      <c r="A56" s="26" t="s">
        <v>56</v>
      </c>
      <c r="B56" s="44" t="s">
        <v>57</v>
      </c>
      <c r="C56" s="44" t="s">
        <v>33</v>
      </c>
    </row>
    <row r="57" ht="13.5" customHeight="1">
      <c r="A57" s="28" t="s">
        <v>58</v>
      </c>
      <c r="B57" s="48"/>
      <c r="C57" s="30">
        <f>(2*22*$B57)-(0.06*C32)</f>
        <v>0</v>
      </c>
    </row>
    <row r="58" ht="13.5" customHeight="1">
      <c r="A58" s="28" t="s">
        <v>59</v>
      </c>
      <c r="B58" s="48"/>
      <c r="C58" s="46" t="str">
        <f t="shared" ref="C58:C61" si="5">$B58</f>
        <v/>
      </c>
    </row>
    <row r="59" ht="13.5" customHeight="1">
      <c r="A59" s="50" t="s">
        <v>60</v>
      </c>
      <c r="B59" s="49"/>
      <c r="C59" s="46" t="str">
        <f t="shared" si="5"/>
        <v/>
      </c>
    </row>
    <row r="60" ht="14.25" customHeight="1">
      <c r="A60" s="28" t="s">
        <v>61</v>
      </c>
      <c r="B60" s="48"/>
      <c r="C60" s="46" t="str">
        <f t="shared" si="5"/>
        <v/>
      </c>
    </row>
    <row r="61" ht="13.5" customHeight="1">
      <c r="A61" s="28" t="s">
        <v>62</v>
      </c>
      <c r="B61" s="48"/>
      <c r="C61" s="46" t="str">
        <f t="shared" si="5"/>
        <v/>
      </c>
    </row>
    <row r="62" ht="13.5" customHeight="1">
      <c r="A62" s="36" t="s">
        <v>46</v>
      </c>
      <c r="B62" s="38"/>
      <c r="C62" s="38">
        <f>SUM(C57:C61)</f>
        <v>0</v>
      </c>
    </row>
    <row r="63" ht="13.5" customHeight="1">
      <c r="A63" s="43" t="s">
        <v>63</v>
      </c>
      <c r="B63" s="44" t="s">
        <v>32</v>
      </c>
      <c r="C63" s="44" t="s">
        <v>33</v>
      </c>
    </row>
    <row r="64" ht="13.5" customHeight="1">
      <c r="A64" s="51" t="s">
        <v>64</v>
      </c>
      <c r="B64" s="52">
        <f t="shared" ref="B64:C64" si="6">B45</f>
        <v>0.1944</v>
      </c>
      <c r="C64" s="46">
        <f t="shared" si="6"/>
        <v>0</v>
      </c>
    </row>
    <row r="65" ht="13.5" customHeight="1">
      <c r="A65" s="51" t="s">
        <v>65</v>
      </c>
      <c r="B65" s="52">
        <f t="shared" ref="B65:C65" si="7">B55</f>
        <v>0.368</v>
      </c>
      <c r="C65" s="46">
        <f t="shared" si="7"/>
        <v>0</v>
      </c>
    </row>
    <row r="66" ht="13.5" customHeight="1">
      <c r="A66" s="51" t="s">
        <v>56</v>
      </c>
      <c r="B66" s="52"/>
      <c r="C66" s="46">
        <f>C62</f>
        <v>0</v>
      </c>
    </row>
    <row r="67" ht="13.5" customHeight="1">
      <c r="A67" s="53" t="s">
        <v>162</v>
      </c>
      <c r="B67" s="37"/>
      <c r="C67" s="38">
        <f>SUM(C64:C66)</f>
        <v>0</v>
      </c>
    </row>
    <row r="68" ht="13.5" customHeight="1">
      <c r="A68" s="54"/>
      <c r="B68" s="41"/>
      <c r="C68" s="41"/>
    </row>
    <row r="69" ht="13.5" customHeight="1">
      <c r="A69" s="55" t="s">
        <v>67</v>
      </c>
      <c r="B69" s="25"/>
      <c r="C69" s="25"/>
    </row>
    <row r="70" ht="13.5" customHeight="1">
      <c r="A70" s="26" t="s">
        <v>68</v>
      </c>
      <c r="B70" s="44" t="s">
        <v>32</v>
      </c>
      <c r="C70" s="44" t="s">
        <v>33</v>
      </c>
    </row>
    <row r="71" ht="13.5" customHeight="1">
      <c r="A71" s="28" t="s">
        <v>69</v>
      </c>
      <c r="B71" s="45">
        <f>1/12*0.05</f>
        <v>0.004166666667</v>
      </c>
      <c r="C71" s="46">
        <f t="shared" ref="C71:C76" si="8">$B71*C$39</f>
        <v>0</v>
      </c>
    </row>
    <row r="72" ht="13.5" customHeight="1">
      <c r="A72" s="56" t="s">
        <v>70</v>
      </c>
      <c r="B72" s="45">
        <f>B54*B71</f>
        <v>0.0003333333333</v>
      </c>
      <c r="C72" s="46">
        <f t="shared" si="8"/>
        <v>0</v>
      </c>
    </row>
    <row r="73" ht="13.5" customHeight="1">
      <c r="A73" s="28" t="s">
        <v>193</v>
      </c>
      <c r="B73" s="57">
        <v>0.02</v>
      </c>
      <c r="C73" s="46">
        <f t="shared" si="8"/>
        <v>0</v>
      </c>
    </row>
    <row r="74" ht="13.5" customHeight="1">
      <c r="A74" s="28" t="s">
        <v>72</v>
      </c>
      <c r="B74" s="45">
        <f>1/30*7/12</f>
        <v>0.01944444444</v>
      </c>
      <c r="C74" s="46">
        <f t="shared" si="8"/>
        <v>0</v>
      </c>
    </row>
    <row r="75" ht="13.5" customHeight="1">
      <c r="A75" s="28" t="s">
        <v>73</v>
      </c>
      <c r="B75" s="45">
        <f>B55*B74</f>
        <v>0.007155555556</v>
      </c>
      <c r="C75" s="46">
        <f t="shared" si="8"/>
        <v>0</v>
      </c>
    </row>
    <row r="76" ht="13.5" customHeight="1">
      <c r="A76" s="28" t="s">
        <v>74</v>
      </c>
      <c r="B76" s="57">
        <v>0.02</v>
      </c>
      <c r="C76" s="46">
        <f t="shared" si="8"/>
        <v>0</v>
      </c>
    </row>
    <row r="77" ht="13.5" customHeight="1">
      <c r="A77" s="36" t="s">
        <v>41</v>
      </c>
      <c r="B77" s="37">
        <f t="shared" ref="B77:C77" si="9">SUM(B71:B76)</f>
        <v>0.0711</v>
      </c>
      <c r="C77" s="38">
        <f t="shared" si="9"/>
        <v>0</v>
      </c>
    </row>
    <row r="78" ht="13.5" customHeight="1">
      <c r="A78" s="54"/>
      <c r="B78" s="41"/>
      <c r="C78" s="41"/>
    </row>
    <row r="79" ht="13.5" customHeight="1">
      <c r="A79" s="42" t="s">
        <v>75</v>
      </c>
      <c r="B79" s="2"/>
      <c r="C79" s="3"/>
    </row>
    <row r="80" ht="13.5" customHeight="1">
      <c r="A80" s="26" t="s">
        <v>76</v>
      </c>
      <c r="B80" s="44" t="s">
        <v>32</v>
      </c>
      <c r="C80" s="44" t="s">
        <v>33</v>
      </c>
    </row>
    <row r="81" ht="13.5" customHeight="1">
      <c r="A81" s="58" t="s">
        <v>77</v>
      </c>
      <c r="B81" s="59">
        <v>0.00926</v>
      </c>
      <c r="C81" s="46">
        <f>$B81*(C$39+C67+C77)</f>
        <v>0</v>
      </c>
    </row>
    <row r="82" ht="13.5" customHeight="1">
      <c r="A82" s="58" t="s">
        <v>78</v>
      </c>
      <c r="B82" s="45">
        <v>0.0028</v>
      </c>
      <c r="C82" s="46">
        <f>$B82*(C$39+C67+C77)</f>
        <v>0</v>
      </c>
    </row>
    <row r="83" ht="13.5" customHeight="1">
      <c r="A83" s="58" t="s">
        <v>79</v>
      </c>
      <c r="B83" s="45">
        <v>4.0E-4</v>
      </c>
      <c r="C83" s="46">
        <f>$B83*(C$39+C67+C77)</f>
        <v>0</v>
      </c>
    </row>
    <row r="84" ht="13.5" customHeight="1">
      <c r="A84" s="58" t="s">
        <v>80</v>
      </c>
      <c r="B84" s="45">
        <v>0.0027</v>
      </c>
      <c r="C84" s="46">
        <f>$B84*(C$39+C67+C77)</f>
        <v>0</v>
      </c>
    </row>
    <row r="85" ht="14.25" customHeight="1">
      <c r="A85" s="58" t="s">
        <v>81</v>
      </c>
      <c r="B85" s="45">
        <v>9.0E-4</v>
      </c>
      <c r="C85" s="46">
        <f>$B85*(C$39+C67+C77)</f>
        <v>0</v>
      </c>
    </row>
    <row r="86" ht="13.5" customHeight="1">
      <c r="A86" s="58" t="s">
        <v>82</v>
      </c>
      <c r="B86" s="45">
        <v>0.0166</v>
      </c>
      <c r="C86" s="46">
        <f>$B86*(C$39+C67+C77)</f>
        <v>0</v>
      </c>
    </row>
    <row r="87" ht="13.5" customHeight="1">
      <c r="A87" s="36" t="s">
        <v>46</v>
      </c>
      <c r="B87" s="47">
        <f t="shared" ref="B87:C87" si="10">SUM(B81:B86)</f>
        <v>0.03266</v>
      </c>
      <c r="C87" s="38">
        <f t="shared" si="10"/>
        <v>0</v>
      </c>
    </row>
    <row r="88" ht="13.5" customHeight="1">
      <c r="A88" s="26" t="s">
        <v>83</v>
      </c>
      <c r="B88" s="60"/>
      <c r="C88" s="44" t="s">
        <v>33</v>
      </c>
    </row>
    <row r="89" ht="13.5" customHeight="1">
      <c r="A89" s="28" t="s">
        <v>84</v>
      </c>
      <c r="B89" s="45">
        <v>0.0</v>
      </c>
      <c r="C89" s="46">
        <f>$B89*C$39</f>
        <v>0</v>
      </c>
    </row>
    <row r="90" ht="13.5" customHeight="1">
      <c r="A90" s="36" t="s">
        <v>46</v>
      </c>
      <c r="B90" s="47">
        <f t="shared" ref="B90:C90" si="11">SUM(B89)</f>
        <v>0</v>
      </c>
      <c r="C90" s="38">
        <f t="shared" si="11"/>
        <v>0</v>
      </c>
    </row>
    <row r="91" ht="13.5" customHeight="1">
      <c r="A91" s="26" t="s">
        <v>85</v>
      </c>
      <c r="B91" s="44" t="s">
        <v>32</v>
      </c>
      <c r="C91" s="44" t="s">
        <v>33</v>
      </c>
    </row>
    <row r="92" ht="13.5" customHeight="1">
      <c r="A92" s="28" t="s">
        <v>86</v>
      </c>
      <c r="B92" s="45">
        <f t="shared" ref="B92:C92" si="12">B87</f>
        <v>0.03266</v>
      </c>
      <c r="C92" s="46">
        <f t="shared" si="12"/>
        <v>0</v>
      </c>
    </row>
    <row r="93" ht="13.5" customHeight="1">
      <c r="A93" s="28" t="s">
        <v>87</v>
      </c>
      <c r="B93" s="45">
        <f t="shared" ref="B93:C93" si="13">B90</f>
        <v>0</v>
      </c>
      <c r="C93" s="46">
        <f t="shared" si="13"/>
        <v>0</v>
      </c>
    </row>
    <row r="94" ht="13.5" customHeight="1">
      <c r="A94" s="36" t="s">
        <v>41</v>
      </c>
      <c r="B94" s="37"/>
      <c r="C94" s="38">
        <f>SUM(C92:C93)</f>
        <v>0</v>
      </c>
    </row>
    <row r="95" ht="13.5" customHeight="1">
      <c r="A95" s="54"/>
      <c r="B95" s="64"/>
      <c r="C95" s="41"/>
    </row>
    <row r="96" ht="13.5" customHeight="1">
      <c r="A96" s="42" t="s">
        <v>88</v>
      </c>
      <c r="B96" s="2"/>
      <c r="C96" s="3"/>
    </row>
    <row r="97" ht="15.0" customHeight="1">
      <c r="A97" s="26" t="s">
        <v>89</v>
      </c>
      <c r="B97" s="44" t="s">
        <v>57</v>
      </c>
      <c r="C97" s="44" t="s">
        <v>33</v>
      </c>
    </row>
    <row r="98" ht="15.0" customHeight="1">
      <c r="A98" s="28" t="s">
        <v>90</v>
      </c>
      <c r="B98" s="66">
        <f>'Materiais - Equipamentos - Unif'!$E$354</f>
        <v>0</v>
      </c>
      <c r="C98" s="30">
        <f t="shared" ref="C98:C100" si="14">B98</f>
        <v>0</v>
      </c>
    </row>
    <row r="99" ht="15.0" customHeight="1">
      <c r="A99" s="28" t="s">
        <v>91</v>
      </c>
      <c r="B99" s="66">
        <f>'Materiais - Equipamentos - Unif'!$E$350</f>
        <v>0</v>
      </c>
      <c r="C99" s="30">
        <f t="shared" si="14"/>
        <v>0</v>
      </c>
    </row>
    <row r="100" ht="15.0" customHeight="1">
      <c r="A100" s="28" t="s">
        <v>92</v>
      </c>
      <c r="B100" s="66">
        <f>'Materiais - Equipamentos - Unif'!$E$352</f>
        <v>0</v>
      </c>
      <c r="C100" s="30">
        <f t="shared" si="14"/>
        <v>0</v>
      </c>
    </row>
    <row r="101" ht="15.0" customHeight="1">
      <c r="A101" s="28" t="s">
        <v>93</v>
      </c>
      <c r="B101" s="66"/>
      <c r="C101" s="30">
        <v>0.0</v>
      </c>
    </row>
    <row r="102" ht="15.0" customHeight="1">
      <c r="A102" s="36" t="s">
        <v>41</v>
      </c>
      <c r="B102" s="67"/>
      <c r="C102" s="38">
        <f>SUM(C98:C101)</f>
        <v>0</v>
      </c>
    </row>
    <row r="103" ht="15.75" customHeight="1">
      <c r="A103" s="54"/>
      <c r="B103" s="64"/>
      <c r="C103" s="41"/>
    </row>
    <row r="104" ht="16.5" customHeight="1">
      <c r="A104" s="42" t="s">
        <v>94</v>
      </c>
      <c r="B104" s="2"/>
      <c r="C104" s="3"/>
    </row>
    <row r="105" ht="17.25" customHeight="1">
      <c r="A105" s="26" t="s">
        <v>95</v>
      </c>
      <c r="B105" s="44" t="s">
        <v>32</v>
      </c>
      <c r="C105" s="44" t="s">
        <v>33</v>
      </c>
    </row>
    <row r="106" ht="15.0" customHeight="1">
      <c r="A106" s="28" t="s">
        <v>96</v>
      </c>
      <c r="B106" s="68"/>
      <c r="C106" s="46">
        <f>$B106*(C39+C67+C77+C94+C102)</f>
        <v>0</v>
      </c>
    </row>
    <row r="107" ht="13.5" customHeight="1">
      <c r="A107" s="28" t="s">
        <v>97</v>
      </c>
      <c r="B107" s="68"/>
      <c r="C107" s="46">
        <f>$B107*(C39+C67+C77+C94+C102+C106)</f>
        <v>0</v>
      </c>
    </row>
    <row r="108">
      <c r="A108" s="28" t="s">
        <v>194</v>
      </c>
      <c r="B108" s="45">
        <f>SUM(B109:B112)</f>
        <v>0.1125</v>
      </c>
      <c r="C108" s="46">
        <f>((C39+C67+C77+C94+C102+C106+C107)/(1-($B$108)))*$B108</f>
        <v>0</v>
      </c>
    </row>
    <row r="109" ht="13.5" customHeight="1">
      <c r="A109" s="69" t="s">
        <v>99</v>
      </c>
      <c r="B109" s="45">
        <v>0.0925</v>
      </c>
      <c r="C109" s="70">
        <f>((C39+C67+C77+C94+C102+C106+C107)/(1-($B$109+$B$111)))*$B109</f>
        <v>0</v>
      </c>
    </row>
    <row r="110" ht="13.5" customHeight="1">
      <c r="A110" s="69" t="s">
        <v>100</v>
      </c>
      <c r="B110" s="45"/>
      <c r="C110" s="70"/>
    </row>
    <row r="111" ht="13.5" customHeight="1">
      <c r="A111" s="69" t="s">
        <v>101</v>
      </c>
      <c r="B111" s="45">
        <v>0.02</v>
      </c>
      <c r="C111" s="70">
        <f>((C39+C67+C77+C94+C102+C106+C107)/(1-($B$111+$B$109)))*$B111</f>
        <v>0</v>
      </c>
    </row>
    <row r="112" ht="13.5" customHeight="1">
      <c r="A112" s="69" t="s">
        <v>102</v>
      </c>
      <c r="B112" s="71"/>
      <c r="C112" s="72"/>
    </row>
    <row r="113" ht="13.5" customHeight="1">
      <c r="A113" s="36" t="s">
        <v>41</v>
      </c>
      <c r="B113" s="67"/>
      <c r="C113" s="38">
        <f>SUM(C106:C108)</f>
        <v>0</v>
      </c>
    </row>
    <row r="114" ht="13.5" customHeight="1">
      <c r="A114" s="15"/>
      <c r="B114" s="15"/>
      <c r="C114" s="15"/>
    </row>
    <row r="115" ht="13.5" customHeight="1">
      <c r="A115" s="15"/>
      <c r="B115" s="15"/>
      <c r="C115" s="15"/>
    </row>
    <row r="116" ht="13.5" customHeight="1">
      <c r="A116" s="73" t="s">
        <v>103</v>
      </c>
      <c r="B116" s="3"/>
      <c r="C116" s="74" t="s">
        <v>29</v>
      </c>
    </row>
    <row r="117" ht="13.5" customHeight="1">
      <c r="A117" s="75" t="s">
        <v>104</v>
      </c>
      <c r="B117" s="3"/>
      <c r="C117" s="44" t="s">
        <v>33</v>
      </c>
    </row>
    <row r="118" ht="13.5" customHeight="1">
      <c r="A118" s="76" t="s">
        <v>105</v>
      </c>
      <c r="B118" s="3"/>
      <c r="C118" s="46">
        <f>C39</f>
        <v>0</v>
      </c>
    </row>
    <row r="119" ht="13.5" customHeight="1">
      <c r="A119" s="76" t="s">
        <v>106</v>
      </c>
      <c r="B119" s="3"/>
      <c r="C119" s="46">
        <f>C67</f>
        <v>0</v>
      </c>
    </row>
    <row r="120" ht="13.5" customHeight="1">
      <c r="A120" s="76" t="s">
        <v>107</v>
      </c>
      <c r="B120" s="3"/>
      <c r="C120" s="46">
        <f>C77</f>
        <v>0</v>
      </c>
    </row>
    <row r="121" ht="13.5" customHeight="1">
      <c r="A121" s="76" t="s">
        <v>108</v>
      </c>
      <c r="B121" s="3"/>
      <c r="C121" s="46">
        <f>C94</f>
        <v>0</v>
      </c>
    </row>
    <row r="122" ht="13.5" customHeight="1">
      <c r="A122" s="76" t="s">
        <v>109</v>
      </c>
      <c r="B122" s="3"/>
      <c r="C122" s="46">
        <f>C102</f>
        <v>0</v>
      </c>
    </row>
    <row r="123" ht="13.5" customHeight="1">
      <c r="A123" s="77" t="s">
        <v>110</v>
      </c>
      <c r="B123" s="3"/>
      <c r="C123" s="78">
        <f>SUM(C118:C122)</f>
        <v>0</v>
      </c>
    </row>
    <row r="124" ht="13.5" customHeight="1">
      <c r="A124" s="76" t="s">
        <v>111</v>
      </c>
      <c r="B124" s="3"/>
      <c r="C124" s="46">
        <f>C113</f>
        <v>0</v>
      </c>
    </row>
    <row r="125" ht="13.5" customHeight="1">
      <c r="A125" s="79" t="s">
        <v>112</v>
      </c>
      <c r="B125" s="3"/>
      <c r="C125" s="80">
        <f>ROUND(C118+C119+C120+C121+C122+C124,2)</f>
        <v>0</v>
      </c>
    </row>
    <row r="126" ht="12.75" customHeight="1"/>
    <row r="127" ht="13.5" hidden="1" customHeight="1">
      <c r="A127" s="81"/>
      <c r="B127" s="81"/>
      <c r="C127" s="81"/>
      <c r="D127" s="81"/>
      <c r="E127" s="81"/>
      <c r="F127" s="81"/>
      <c r="G127" s="81"/>
    </row>
    <row r="128" ht="13.5" hidden="1" customHeight="1">
      <c r="A128" s="82" t="s">
        <v>113</v>
      </c>
      <c r="B128" s="83"/>
      <c r="C128" s="83"/>
      <c r="D128" s="83"/>
      <c r="E128" s="84"/>
      <c r="F128" s="81"/>
      <c r="G128" s="81"/>
    </row>
    <row r="129" ht="24.75" hidden="1" customHeight="1">
      <c r="A129" s="85" t="s">
        <v>114</v>
      </c>
      <c r="B129" s="86" t="s">
        <v>115</v>
      </c>
      <c r="C129" s="86" t="s">
        <v>116</v>
      </c>
      <c r="D129" s="86" t="s">
        <v>117</v>
      </c>
      <c r="E129" s="87"/>
      <c r="F129" s="87"/>
      <c r="G129" s="87"/>
    </row>
    <row r="130" ht="13.5" hidden="1" customHeight="1">
      <c r="A130" s="88" t="s">
        <v>118</v>
      </c>
      <c r="B130" s="89" t="s">
        <v>119</v>
      </c>
      <c r="C130" s="90">
        <f>C125</f>
        <v>0</v>
      </c>
      <c r="D130" s="91">
        <f>1/B17*C130</f>
        <v>0</v>
      </c>
      <c r="E130" s="87"/>
      <c r="F130" s="87"/>
      <c r="G130" s="87"/>
    </row>
    <row r="131" ht="13.5" hidden="1" customHeight="1">
      <c r="A131" s="92" t="s">
        <v>120</v>
      </c>
      <c r="B131" s="2"/>
      <c r="C131" s="3"/>
      <c r="D131" s="93">
        <f>ROUND(SUM(D130),2)</f>
        <v>0</v>
      </c>
      <c r="E131" s="87"/>
      <c r="F131" s="87"/>
      <c r="G131" s="87"/>
    </row>
    <row r="132" ht="13.5" hidden="1" customHeight="1">
      <c r="A132" s="87"/>
      <c r="B132" s="87"/>
      <c r="C132" s="87"/>
      <c r="D132" s="87"/>
      <c r="E132" s="87"/>
      <c r="F132" s="87"/>
      <c r="G132" s="87"/>
    </row>
    <row r="133" ht="13.5" hidden="1" customHeight="1">
      <c r="A133" s="87"/>
      <c r="B133" s="87"/>
      <c r="C133" s="87"/>
      <c r="D133" s="87"/>
      <c r="E133" s="87"/>
      <c r="F133" s="87"/>
      <c r="G133" s="87"/>
    </row>
    <row r="134" ht="13.5" hidden="1" customHeight="1">
      <c r="A134" s="139" t="s">
        <v>121</v>
      </c>
      <c r="B134" s="83"/>
      <c r="C134" s="83"/>
      <c r="D134" s="83"/>
      <c r="E134" s="84"/>
      <c r="F134" s="87"/>
      <c r="G134" s="87"/>
    </row>
    <row r="135" ht="33.0" hidden="1" customHeight="1">
      <c r="A135" s="85" t="s">
        <v>114</v>
      </c>
      <c r="B135" s="86" t="s">
        <v>115</v>
      </c>
      <c r="C135" s="86" t="s">
        <v>116</v>
      </c>
      <c r="D135" s="86" t="s">
        <v>122</v>
      </c>
      <c r="E135" s="87"/>
      <c r="F135" s="87"/>
      <c r="G135" s="87"/>
    </row>
    <row r="136" ht="13.5" hidden="1" customHeight="1">
      <c r="A136" s="88" t="s">
        <v>118</v>
      </c>
      <c r="B136" s="89" t="s">
        <v>119</v>
      </c>
      <c r="C136" s="90">
        <f>C125</f>
        <v>0</v>
      </c>
      <c r="D136" s="91">
        <f>(1/B18)*C136</f>
        <v>0</v>
      </c>
      <c r="E136" s="87"/>
      <c r="F136" s="87"/>
      <c r="G136" s="87"/>
    </row>
    <row r="137" ht="13.5" hidden="1" customHeight="1">
      <c r="A137" s="92" t="s">
        <v>120</v>
      </c>
      <c r="B137" s="2"/>
      <c r="C137" s="3"/>
      <c r="D137" s="93">
        <f>ROUND(SUM(D136),2)</f>
        <v>0</v>
      </c>
      <c r="E137" s="87"/>
      <c r="F137" s="87"/>
      <c r="G137" s="87"/>
    </row>
    <row r="138" ht="13.5" hidden="1" customHeight="1">
      <c r="A138" s="87"/>
      <c r="B138" s="87"/>
      <c r="C138" s="87"/>
      <c r="D138" s="87"/>
      <c r="E138" s="87"/>
      <c r="F138" s="87"/>
      <c r="G138" s="87"/>
    </row>
    <row r="139" ht="13.5" hidden="1" customHeight="1">
      <c r="A139" s="87"/>
      <c r="B139" s="87"/>
      <c r="C139" s="87"/>
      <c r="D139" s="87"/>
      <c r="E139" s="87"/>
      <c r="F139" s="87"/>
      <c r="G139" s="87"/>
    </row>
    <row r="140" ht="13.5" hidden="1" customHeight="1">
      <c r="A140" s="139" t="s">
        <v>123</v>
      </c>
      <c r="B140" s="83"/>
      <c r="C140" s="83"/>
      <c r="D140" s="83"/>
      <c r="E140" s="84"/>
      <c r="F140" s="87"/>
      <c r="G140" s="87"/>
    </row>
    <row r="141" ht="35.25" hidden="1" customHeight="1">
      <c r="A141" s="85" t="s">
        <v>114</v>
      </c>
      <c r="B141" s="86" t="s">
        <v>115</v>
      </c>
      <c r="C141" s="86" t="s">
        <v>116</v>
      </c>
      <c r="D141" s="86" t="s">
        <v>122</v>
      </c>
      <c r="E141" s="87"/>
      <c r="F141" s="87"/>
      <c r="G141" s="87"/>
    </row>
    <row r="142" ht="13.5" hidden="1" customHeight="1">
      <c r="A142" s="88" t="s">
        <v>118</v>
      </c>
      <c r="B142" s="89" t="s">
        <v>119</v>
      </c>
      <c r="C142" s="90">
        <f>C125</f>
        <v>0</v>
      </c>
      <c r="D142" s="91">
        <f>1/B19*C142</f>
        <v>0</v>
      </c>
      <c r="E142" s="87"/>
      <c r="F142" s="87"/>
      <c r="G142" s="87"/>
    </row>
    <row r="143" ht="13.5" hidden="1" customHeight="1">
      <c r="A143" s="92" t="s">
        <v>120</v>
      </c>
      <c r="B143" s="2"/>
      <c r="C143" s="3"/>
      <c r="D143" s="93">
        <f>ROUND(SUM(D142),2)</f>
        <v>0</v>
      </c>
      <c r="E143" s="87"/>
      <c r="F143" s="87"/>
      <c r="G143" s="87"/>
    </row>
    <row r="144" ht="13.5" hidden="1" customHeight="1">
      <c r="A144" s="87"/>
      <c r="B144" s="87"/>
      <c r="C144" s="87"/>
      <c r="D144" s="87"/>
      <c r="E144" s="87"/>
      <c r="F144" s="87"/>
      <c r="G144" s="87"/>
    </row>
    <row r="145" ht="13.5" hidden="1" customHeight="1">
      <c r="A145" s="87"/>
      <c r="B145" s="87"/>
      <c r="C145" s="87"/>
      <c r="D145" s="87"/>
      <c r="E145" s="87"/>
      <c r="F145" s="87"/>
      <c r="G145" s="87"/>
    </row>
    <row r="146" ht="13.5" hidden="1" customHeight="1">
      <c r="A146" s="139" t="s">
        <v>124</v>
      </c>
      <c r="B146" s="83"/>
      <c r="C146" s="83"/>
      <c r="D146" s="83"/>
      <c r="E146" s="84"/>
      <c r="F146" s="87"/>
      <c r="G146" s="87"/>
    </row>
    <row r="147" ht="34.5" hidden="1" customHeight="1">
      <c r="A147" s="85" t="s">
        <v>114</v>
      </c>
      <c r="B147" s="95" t="s">
        <v>115</v>
      </c>
      <c r="C147" s="86" t="s">
        <v>116</v>
      </c>
      <c r="D147" s="95" t="s">
        <v>122</v>
      </c>
      <c r="E147" s="87"/>
      <c r="F147" s="87"/>
      <c r="G147" s="87"/>
    </row>
    <row r="148" ht="13.5" hidden="1" customHeight="1">
      <c r="A148" s="88" t="s">
        <v>118</v>
      </c>
      <c r="B148" s="89" t="s">
        <v>119</v>
      </c>
      <c r="C148" s="96">
        <f>C125</f>
        <v>0</v>
      </c>
      <c r="D148" s="97">
        <f>1/B20*C148</f>
        <v>0</v>
      </c>
      <c r="E148" s="87"/>
      <c r="F148" s="87"/>
      <c r="G148" s="87"/>
    </row>
    <row r="149" ht="13.5" hidden="1" customHeight="1">
      <c r="A149" s="92" t="s">
        <v>120</v>
      </c>
      <c r="B149" s="2"/>
      <c r="C149" s="3"/>
      <c r="D149" s="98">
        <f>ROUND(SUM(D148),2)</f>
        <v>0</v>
      </c>
      <c r="E149" s="87"/>
      <c r="F149" s="87"/>
      <c r="G149" s="87"/>
    </row>
    <row r="150" ht="13.5" hidden="1" customHeight="1">
      <c r="A150" s="87"/>
      <c r="B150" s="87"/>
      <c r="C150" s="87"/>
      <c r="D150" s="87"/>
      <c r="E150" s="87"/>
      <c r="F150" s="87"/>
      <c r="G150" s="87"/>
    </row>
    <row r="151" ht="13.5" hidden="1" customHeight="1">
      <c r="A151" s="87"/>
      <c r="B151" s="87"/>
      <c r="C151" s="87"/>
      <c r="D151" s="87"/>
      <c r="E151" s="87"/>
      <c r="F151" s="87"/>
      <c r="G151" s="87"/>
    </row>
    <row r="152" ht="13.5" hidden="1" customHeight="1">
      <c r="A152" s="139" t="s">
        <v>125</v>
      </c>
      <c r="B152" s="83"/>
      <c r="C152" s="83"/>
      <c r="D152" s="83"/>
      <c r="E152" s="84"/>
      <c r="F152" s="87"/>
      <c r="G152" s="87"/>
    </row>
    <row r="153" ht="33.0" hidden="1" customHeight="1">
      <c r="A153" s="85" t="s">
        <v>114</v>
      </c>
      <c r="B153" s="86" t="s">
        <v>126</v>
      </c>
      <c r="C153" s="86" t="s">
        <v>116</v>
      </c>
      <c r="D153" s="86" t="s">
        <v>122</v>
      </c>
      <c r="E153" s="87"/>
      <c r="F153" s="87"/>
      <c r="G153" s="87"/>
    </row>
    <row r="154" ht="13.5" hidden="1" customHeight="1">
      <c r="A154" s="88" t="s">
        <v>118</v>
      </c>
      <c r="B154" s="89" t="s">
        <v>119</v>
      </c>
      <c r="C154" s="90">
        <f>C125</f>
        <v>0</v>
      </c>
      <c r="D154" s="91">
        <f>1/B21*C154</f>
        <v>0</v>
      </c>
      <c r="E154" s="87"/>
      <c r="F154" s="87"/>
      <c r="G154" s="87"/>
    </row>
    <row r="155" ht="13.5" hidden="1" customHeight="1">
      <c r="A155" s="92" t="s">
        <v>120</v>
      </c>
      <c r="B155" s="2"/>
      <c r="C155" s="3"/>
      <c r="D155" s="93">
        <f>ROUND(SUM(D154),2)</f>
        <v>0</v>
      </c>
      <c r="E155" s="87"/>
      <c r="F155" s="87"/>
      <c r="G155" s="87"/>
    </row>
    <row r="156" ht="13.5" hidden="1" customHeight="1">
      <c r="A156" s="99"/>
      <c r="B156" s="99"/>
      <c r="C156" s="99"/>
      <c r="D156" s="100"/>
      <c r="E156" s="87"/>
      <c r="F156" s="87"/>
      <c r="G156" s="87"/>
    </row>
    <row r="157" ht="13.5" hidden="1" customHeight="1">
      <c r="A157" s="99"/>
      <c r="B157" s="99"/>
      <c r="C157" s="99"/>
      <c r="D157" s="100"/>
      <c r="E157" s="87"/>
      <c r="F157" s="87"/>
      <c r="G157" s="87"/>
    </row>
    <row r="158" ht="13.5" hidden="1" customHeight="1">
      <c r="A158" s="139" t="s">
        <v>127</v>
      </c>
      <c r="B158" s="83"/>
      <c r="C158" s="83"/>
      <c r="D158" s="84"/>
      <c r="E158" s="87"/>
      <c r="F158" s="87"/>
      <c r="G158" s="87"/>
    </row>
    <row r="159" ht="34.5" hidden="1" customHeight="1">
      <c r="A159" s="85" t="s">
        <v>114</v>
      </c>
      <c r="B159" s="86" t="s">
        <v>126</v>
      </c>
      <c r="C159" s="86" t="s">
        <v>116</v>
      </c>
      <c r="D159" s="86" t="s">
        <v>122</v>
      </c>
      <c r="E159" s="87"/>
      <c r="F159" s="87"/>
      <c r="G159" s="87"/>
    </row>
    <row r="160" ht="13.5" hidden="1" customHeight="1">
      <c r="A160" s="88" t="s">
        <v>118</v>
      </c>
      <c r="B160" s="89" t="s">
        <v>119</v>
      </c>
      <c r="C160" s="90">
        <f>C125</f>
        <v>0</v>
      </c>
      <c r="D160" s="91">
        <f>1/B22*C160</f>
        <v>0</v>
      </c>
      <c r="E160" s="87"/>
      <c r="F160" s="87"/>
      <c r="G160" s="87"/>
    </row>
    <row r="161" ht="13.5" hidden="1" customHeight="1">
      <c r="A161" s="92" t="s">
        <v>120</v>
      </c>
      <c r="B161" s="2"/>
      <c r="C161" s="3"/>
      <c r="D161" s="93">
        <f>ROUND(SUM(D160),2)</f>
        <v>0</v>
      </c>
      <c r="E161" s="87"/>
      <c r="F161" s="87"/>
      <c r="G161" s="87"/>
    </row>
    <row r="162" ht="13.5" hidden="1" customHeight="1">
      <c r="A162" s="99"/>
      <c r="B162" s="99"/>
      <c r="C162" s="99"/>
      <c r="D162" s="100"/>
      <c r="E162" s="87"/>
      <c r="F162" s="87"/>
      <c r="G162" s="87"/>
    </row>
    <row r="163" ht="13.5" hidden="1" customHeight="1">
      <c r="A163" s="99"/>
      <c r="B163" s="99"/>
      <c r="C163" s="99"/>
      <c r="D163" s="100"/>
      <c r="E163" s="87"/>
      <c r="F163" s="87"/>
      <c r="G163" s="87"/>
    </row>
    <row r="164" ht="13.5" hidden="1" customHeight="1">
      <c r="A164" s="139" t="s">
        <v>128</v>
      </c>
      <c r="B164" s="83"/>
      <c r="C164" s="83"/>
      <c r="D164" s="84"/>
      <c r="E164" s="87"/>
      <c r="F164" s="87"/>
      <c r="G164" s="87"/>
    </row>
    <row r="165" ht="33.75" hidden="1" customHeight="1">
      <c r="A165" s="85" t="s">
        <v>114</v>
      </c>
      <c r="B165" s="86" t="s">
        <v>126</v>
      </c>
      <c r="C165" s="86" t="s">
        <v>116</v>
      </c>
      <c r="D165" s="86" t="s">
        <v>122</v>
      </c>
      <c r="E165" s="87"/>
      <c r="F165" s="87"/>
      <c r="G165" s="87"/>
    </row>
    <row r="166" ht="13.5" hidden="1" customHeight="1">
      <c r="A166" s="88" t="s">
        <v>118</v>
      </c>
      <c r="B166" s="89" t="s">
        <v>119</v>
      </c>
      <c r="C166" s="90">
        <f>C125</f>
        <v>0</v>
      </c>
      <c r="D166" s="91">
        <f>1/B23*C166</f>
        <v>0</v>
      </c>
      <c r="E166" s="87"/>
      <c r="F166" s="87"/>
      <c r="G166" s="87"/>
    </row>
    <row r="167" ht="13.5" hidden="1" customHeight="1">
      <c r="A167" s="92" t="s">
        <v>120</v>
      </c>
      <c r="B167" s="2"/>
      <c r="C167" s="3"/>
      <c r="D167" s="93">
        <f>ROUND(SUM(D166),2)</f>
        <v>0</v>
      </c>
      <c r="E167" s="87"/>
      <c r="F167" s="87"/>
      <c r="G167" s="87"/>
    </row>
    <row r="168" ht="13.5" hidden="1" customHeight="1">
      <c r="A168" s="87"/>
      <c r="B168" s="87"/>
      <c r="C168" s="87"/>
      <c r="D168" s="87"/>
      <c r="E168" s="87"/>
      <c r="F168" s="87"/>
      <c r="G168" s="87"/>
    </row>
    <row r="169" ht="13.5" hidden="1" customHeight="1">
      <c r="A169" s="87"/>
      <c r="B169" s="87"/>
      <c r="C169" s="87"/>
      <c r="D169" s="87"/>
      <c r="E169" s="87"/>
      <c r="F169" s="87"/>
      <c r="G169" s="87"/>
    </row>
    <row r="170" ht="13.5" hidden="1" customHeight="1">
      <c r="A170" s="139" t="s">
        <v>129</v>
      </c>
      <c r="B170" s="83"/>
      <c r="C170" s="83"/>
      <c r="D170" s="83"/>
      <c r="E170" s="84"/>
      <c r="F170" s="87"/>
      <c r="G170" s="87"/>
    </row>
    <row r="171" ht="36.0" hidden="1" customHeight="1">
      <c r="A171" s="85" t="s">
        <v>114</v>
      </c>
      <c r="B171" s="86" t="s">
        <v>126</v>
      </c>
      <c r="C171" s="86" t="s">
        <v>130</v>
      </c>
      <c r="D171" s="86" t="s">
        <v>131</v>
      </c>
      <c r="E171" s="86" t="s">
        <v>132</v>
      </c>
      <c r="F171" s="86" t="s">
        <v>133</v>
      </c>
      <c r="G171" s="86" t="s">
        <v>134</v>
      </c>
    </row>
    <row r="172" ht="13.5" hidden="1" customHeight="1">
      <c r="A172" s="88" t="s">
        <v>118</v>
      </c>
      <c r="B172" s="89" t="s">
        <v>119</v>
      </c>
      <c r="C172" s="101">
        <v>16.0</v>
      </c>
      <c r="D172" s="102" t="s">
        <v>135</v>
      </c>
      <c r="E172" s="103">
        <f>1/B24*C172*(1/188.76)</f>
        <v>0.0003767276495</v>
      </c>
      <c r="F172" s="104">
        <f>C125</f>
        <v>0</v>
      </c>
      <c r="G172" s="91">
        <f>E172*F172</f>
        <v>0</v>
      </c>
    </row>
    <row r="173" ht="13.5" hidden="1" customHeight="1">
      <c r="A173" s="105"/>
      <c r="B173" s="105"/>
      <c r="C173" s="105"/>
      <c r="D173" s="105"/>
      <c r="E173" s="105"/>
      <c r="F173" s="106" t="s">
        <v>120</v>
      </c>
      <c r="G173" s="93">
        <f>SUM(G172)</f>
        <v>0</v>
      </c>
    </row>
    <row r="174" ht="13.5" hidden="1" customHeight="1">
      <c r="A174" s="87"/>
      <c r="B174" s="87"/>
      <c r="C174" s="87"/>
      <c r="D174" s="87"/>
      <c r="E174" s="87"/>
      <c r="F174" s="87"/>
      <c r="G174" s="87"/>
    </row>
    <row r="175" ht="13.5" hidden="1" customHeight="1">
      <c r="A175" s="87"/>
      <c r="B175" s="87"/>
      <c r="C175" s="87"/>
      <c r="D175" s="87"/>
      <c r="E175" s="87"/>
      <c r="F175" s="87"/>
      <c r="G175" s="87"/>
    </row>
    <row r="176" ht="13.5" hidden="1" customHeight="1">
      <c r="A176" s="139" t="s">
        <v>136</v>
      </c>
      <c r="B176" s="83"/>
      <c r="C176" s="83"/>
      <c r="D176" s="83"/>
      <c r="E176" s="84"/>
      <c r="F176" s="140"/>
      <c r="G176" s="141"/>
    </row>
    <row r="177" ht="39.75" hidden="1" customHeight="1">
      <c r="A177" s="85" t="s">
        <v>114</v>
      </c>
      <c r="B177" s="86" t="s">
        <v>137</v>
      </c>
      <c r="C177" s="86" t="s">
        <v>138</v>
      </c>
      <c r="D177" s="86" t="s">
        <v>139</v>
      </c>
      <c r="E177" s="86" t="s">
        <v>140</v>
      </c>
      <c r="F177" s="86" t="s">
        <v>133</v>
      </c>
      <c r="G177" s="86" t="s">
        <v>134</v>
      </c>
    </row>
    <row r="178" ht="13.5" hidden="1" customHeight="1">
      <c r="A178" s="88" t="s">
        <v>118</v>
      </c>
      <c r="B178" s="89" t="s">
        <v>119</v>
      </c>
      <c r="C178" s="101">
        <v>16.0</v>
      </c>
      <c r="D178" s="102" t="s">
        <v>135</v>
      </c>
      <c r="E178" s="103">
        <f>1/B25*C178*(1/188.76)</f>
        <v>0.0008693714987</v>
      </c>
      <c r="F178" s="104">
        <f>C125</f>
        <v>0</v>
      </c>
      <c r="G178" s="91">
        <f>E178*F178</f>
        <v>0</v>
      </c>
    </row>
    <row r="179" ht="13.5" hidden="1" customHeight="1">
      <c r="A179" s="105"/>
      <c r="B179" s="105"/>
      <c r="C179" s="105"/>
      <c r="D179" s="105"/>
      <c r="E179" s="105"/>
      <c r="F179" s="106" t="s">
        <v>120</v>
      </c>
      <c r="G179" s="93">
        <f>SUM(G178)</f>
        <v>0</v>
      </c>
    </row>
    <row r="180" ht="12.75" customHeight="1"/>
    <row r="181" ht="12.75" customHeight="1"/>
    <row r="182" ht="12.75" customHeight="1"/>
    <row r="183" ht="28.5" hidden="1" customHeight="1">
      <c r="A183" s="107" t="s">
        <v>141</v>
      </c>
      <c r="B183" s="108" t="s">
        <v>142</v>
      </c>
      <c r="C183" s="108" t="s">
        <v>143</v>
      </c>
      <c r="D183" s="108" t="s">
        <v>144</v>
      </c>
    </row>
    <row r="184" ht="13.5" hidden="1" customHeight="1">
      <c r="A184" s="109" t="s">
        <v>145</v>
      </c>
      <c r="B184" s="110">
        <f>D131</f>
        <v>0</v>
      </c>
      <c r="C184" s="110" t="str">
        <f>'Produtividade Região do Vale do Itajaí'!$B$22</f>
        <v>#REF!</v>
      </c>
      <c r="D184" s="111" t="str">
        <f t="shared" ref="D184:D192" si="15">B184*C184</f>
        <v>#REF!</v>
      </c>
    </row>
    <row r="185" ht="13.5" hidden="1" customHeight="1">
      <c r="A185" s="109" t="s">
        <v>146</v>
      </c>
      <c r="B185" s="110">
        <f>D137</f>
        <v>0</v>
      </c>
      <c r="C185" s="110" t="str">
        <f>'Produtividade Região do Vale do Itajaí'!$C$22</f>
        <v>#REF!</v>
      </c>
      <c r="D185" s="111" t="str">
        <f t="shared" si="15"/>
        <v>#REF!</v>
      </c>
    </row>
    <row r="186" ht="13.5" hidden="1" customHeight="1">
      <c r="A186" s="109" t="s">
        <v>147</v>
      </c>
      <c r="B186" s="110">
        <f>D143</f>
        <v>0</v>
      </c>
      <c r="C186" s="110" t="str">
        <f>'Produtividade Região do Vale do Itajaí'!$D$22</f>
        <v>#REF!</v>
      </c>
      <c r="D186" s="111" t="str">
        <f t="shared" si="15"/>
        <v>#REF!</v>
      </c>
    </row>
    <row r="187" ht="13.5" hidden="1" customHeight="1">
      <c r="A187" s="109" t="s">
        <v>148</v>
      </c>
      <c r="B187" s="110">
        <f>D149</f>
        <v>0</v>
      </c>
      <c r="C187" s="110" t="str">
        <f>'Produtividade Região do Vale do Itajaí'!$E$22</f>
        <v>#REF!</v>
      </c>
      <c r="D187" s="111" t="str">
        <f t="shared" si="15"/>
        <v>#REF!</v>
      </c>
    </row>
    <row r="188" ht="13.5" hidden="1" customHeight="1">
      <c r="A188" s="109" t="s">
        <v>149</v>
      </c>
      <c r="B188" s="110">
        <f>D155</f>
        <v>0</v>
      </c>
      <c r="C188" s="110" t="str">
        <f>'Produtividade Região do Vale do Itajaí'!$G$22</f>
        <v>#REF!</v>
      </c>
      <c r="D188" s="111" t="str">
        <f t="shared" si="15"/>
        <v>#REF!</v>
      </c>
    </row>
    <row r="189" ht="13.5" hidden="1" customHeight="1">
      <c r="A189" s="109" t="s">
        <v>150</v>
      </c>
      <c r="B189" s="110">
        <f>D161</f>
        <v>0</v>
      </c>
      <c r="C189" s="110" t="str">
        <f>'Produtividade Região do Vale do Itajaí'!$H$22</f>
        <v>#REF!</v>
      </c>
      <c r="D189" s="111" t="str">
        <f t="shared" si="15"/>
        <v>#REF!</v>
      </c>
    </row>
    <row r="190" ht="13.5" hidden="1" customHeight="1">
      <c r="A190" s="109" t="s">
        <v>151</v>
      </c>
      <c r="B190" s="110">
        <f>D167</f>
        <v>0</v>
      </c>
      <c r="C190" s="142" t="str">
        <f>'Produtividade Região do Vale do Itajaí'!$I$22</f>
        <v>#REF!</v>
      </c>
      <c r="D190" s="111" t="str">
        <f t="shared" si="15"/>
        <v>#REF!</v>
      </c>
    </row>
    <row r="191" ht="13.5" hidden="1" customHeight="1">
      <c r="A191" s="109" t="s">
        <v>152</v>
      </c>
      <c r="B191" s="110">
        <f>G173</f>
        <v>0</v>
      </c>
      <c r="C191" s="110" t="str">
        <f>'Produtividade Região do Vale do Itajaí'!$J$22</f>
        <v>#REF!</v>
      </c>
      <c r="D191" s="111" t="str">
        <f t="shared" si="15"/>
        <v>#REF!</v>
      </c>
    </row>
    <row r="192" ht="13.5" hidden="1" customHeight="1">
      <c r="A192" s="109" t="s">
        <v>153</v>
      </c>
      <c r="B192" s="110">
        <f>G178</f>
        <v>0</v>
      </c>
      <c r="C192" s="110" t="str">
        <f>'Produtividade Região do Vale do Itajaí'!$K$22</f>
        <v>#REF!</v>
      </c>
      <c r="D192" s="111" t="str">
        <f t="shared" si="15"/>
        <v>#REF!</v>
      </c>
    </row>
    <row r="193" ht="13.5" hidden="1" customHeight="1">
      <c r="A193" s="112" t="s">
        <v>154</v>
      </c>
      <c r="B193" s="2"/>
      <c r="C193" s="3"/>
      <c r="D193" s="113" t="str">
        <f>ROUND(SUM(D184:D192),2)</f>
        <v>#REF!</v>
      </c>
    </row>
    <row r="194" ht="13.5" hidden="1" customHeight="1">
      <c r="A194" s="114" t="s">
        <v>155</v>
      </c>
      <c r="B194" s="2"/>
      <c r="C194" s="3"/>
      <c r="D194" s="115" t="str">
        <f>D193*12</f>
        <v>#REF!</v>
      </c>
    </row>
    <row r="195" ht="13.5" hidden="1" customHeight="1">
      <c r="A195" s="15"/>
      <c r="B195" s="15"/>
      <c r="C195" s="15"/>
      <c r="D195" s="15"/>
    </row>
    <row r="196" ht="13.5" hidden="1" customHeight="1">
      <c r="A196" s="73" t="s">
        <v>156</v>
      </c>
      <c r="B196" s="2"/>
      <c r="C196" s="3"/>
      <c r="D196" s="116" t="str">
        <f>D193/C125</f>
        <v>#REF!</v>
      </c>
    </row>
    <row r="197" ht="13.5" hidden="1" customHeight="1">
      <c r="A197" s="15"/>
      <c r="B197" s="15"/>
      <c r="C197" s="15"/>
      <c r="D197" s="15"/>
    </row>
    <row r="198" ht="13.5" hidden="1" customHeight="1">
      <c r="A198" s="117" t="s">
        <v>157</v>
      </c>
      <c r="B198" s="2"/>
      <c r="C198" s="3"/>
      <c r="D198" s="118">
        <v>4.0</v>
      </c>
    </row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</sheetData>
  <mergeCells count="53">
    <mergeCell ref="A140:E140"/>
    <mergeCell ref="A143:C143"/>
    <mergeCell ref="A146:E146"/>
    <mergeCell ref="A149:C149"/>
    <mergeCell ref="A152:E152"/>
    <mergeCell ref="A155:C155"/>
    <mergeCell ref="A158:D158"/>
    <mergeCell ref="A161:C161"/>
    <mergeCell ref="A164:D164"/>
    <mergeCell ref="A167:C167"/>
    <mergeCell ref="A170:E170"/>
    <mergeCell ref="A176:E176"/>
    <mergeCell ref="A193:C193"/>
    <mergeCell ref="A194:C194"/>
    <mergeCell ref="A1:E1"/>
    <mergeCell ref="A2:E2"/>
    <mergeCell ref="A5:E5"/>
    <mergeCell ref="A6:B6"/>
    <mergeCell ref="C6:E6"/>
    <mergeCell ref="A7:B7"/>
    <mergeCell ref="C7:E7"/>
    <mergeCell ref="C12:E12"/>
    <mergeCell ref="C13:E13"/>
    <mergeCell ref="A8:B8"/>
    <mergeCell ref="C8:E8"/>
    <mergeCell ref="A9:B9"/>
    <mergeCell ref="C9:E9"/>
    <mergeCell ref="A10:B10"/>
    <mergeCell ref="C10:E10"/>
    <mergeCell ref="C11:E11"/>
    <mergeCell ref="A11:B11"/>
    <mergeCell ref="A12:B12"/>
    <mergeCell ref="A13:B13"/>
    <mergeCell ref="A41:C41"/>
    <mergeCell ref="A79:C79"/>
    <mergeCell ref="A96:C96"/>
    <mergeCell ref="A104:C104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8:E128"/>
    <mergeCell ref="A131:C131"/>
    <mergeCell ref="A134:E134"/>
    <mergeCell ref="A137:C137"/>
    <mergeCell ref="A196:C196"/>
    <mergeCell ref="A198:C198"/>
  </mergeCells>
  <printOptions/>
  <pageMargins bottom="0.75" footer="0.0" header="0.0" left="0.25" right="0.25" top="0.75"/>
  <pageSetup fitToHeight="0" paperSize="9" orientation="landscape"/>
  <headerFooter>
    <oddHeader>&amp;C&amp;A</oddHeader>
    <oddFooter>&amp;CPágina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2.14"/>
    <col customWidth="1" min="2" max="2" width="26.57"/>
    <col customWidth="1" min="3" max="3" width="29.0"/>
    <col customWidth="1" min="4" max="4" width="17.14"/>
    <col customWidth="1" min="5" max="5" width="10.0"/>
    <col customWidth="1" min="6" max="7" width="11.71"/>
    <col customWidth="1" min="8" max="26" width="8.71"/>
  </cols>
  <sheetData>
    <row r="1">
      <c r="A1" s="1" t="s">
        <v>0</v>
      </c>
      <c r="B1" s="2"/>
      <c r="C1" s="2"/>
      <c r="D1" s="2"/>
      <c r="E1" s="3"/>
    </row>
    <row r="2">
      <c r="A2" s="4" t="s">
        <v>1</v>
      </c>
      <c r="B2" s="2"/>
      <c r="C2" s="2"/>
      <c r="D2" s="2"/>
      <c r="E2" s="3"/>
    </row>
    <row r="3" ht="12.75" customHeight="1"/>
    <row r="4" ht="12.75" customHeight="1"/>
    <row r="5" ht="13.5" customHeight="1">
      <c r="A5" s="5" t="s">
        <v>2</v>
      </c>
      <c r="B5" s="2"/>
      <c r="C5" s="2"/>
      <c r="D5" s="2"/>
      <c r="E5" s="3"/>
    </row>
    <row r="6" ht="13.5" customHeight="1">
      <c r="A6" s="6" t="s">
        <v>3</v>
      </c>
      <c r="B6" s="3"/>
      <c r="C6" s="7" t="s">
        <v>4</v>
      </c>
      <c r="D6" s="2"/>
      <c r="E6" s="3"/>
    </row>
    <row r="7" ht="13.5" customHeight="1">
      <c r="A7" s="8" t="s">
        <v>5</v>
      </c>
      <c r="B7" s="3"/>
      <c r="C7" s="9">
        <v>22.0</v>
      </c>
      <c r="D7" s="2"/>
      <c r="E7" s="3"/>
    </row>
    <row r="8" ht="13.5" customHeight="1">
      <c r="A8" s="6" t="s">
        <v>6</v>
      </c>
      <c r="B8" s="3"/>
      <c r="C8" s="7" t="s">
        <v>7</v>
      </c>
      <c r="D8" s="2"/>
      <c r="E8" s="3"/>
    </row>
    <row r="9" ht="13.5" customHeight="1">
      <c r="A9" s="8" t="s">
        <v>8</v>
      </c>
      <c r="B9" s="3"/>
      <c r="C9" s="119"/>
      <c r="D9" s="2"/>
      <c r="E9" s="3"/>
    </row>
    <row r="10" ht="15.75" customHeight="1">
      <c r="A10" s="6" t="s">
        <v>9</v>
      </c>
      <c r="B10" s="3"/>
      <c r="C10" s="7" t="s">
        <v>10</v>
      </c>
      <c r="D10" s="2"/>
      <c r="E10" s="3"/>
    </row>
    <row r="11" ht="13.5" customHeight="1">
      <c r="A11" s="8" t="s">
        <v>11</v>
      </c>
      <c r="B11" s="3"/>
      <c r="C11" s="11" t="s">
        <v>195</v>
      </c>
      <c r="D11" s="2"/>
      <c r="E11" s="3"/>
    </row>
    <row r="12" ht="14.25" customHeight="1">
      <c r="A12" s="6" t="s">
        <v>13</v>
      </c>
      <c r="B12" s="3"/>
      <c r="C12" s="12">
        <v>1.0</v>
      </c>
      <c r="D12" s="2"/>
      <c r="E12" s="3"/>
    </row>
    <row r="13" ht="13.5" customHeight="1">
      <c r="A13" s="8" t="s">
        <v>14</v>
      </c>
      <c r="B13" s="3"/>
      <c r="C13" s="13">
        <v>44197.0</v>
      </c>
      <c r="D13" s="2"/>
      <c r="E13" s="3"/>
    </row>
    <row r="14" ht="13.5" customHeight="1">
      <c r="A14" s="14"/>
      <c r="B14" s="14"/>
      <c r="C14" s="14"/>
      <c r="D14" s="14"/>
      <c r="E14" s="14"/>
    </row>
    <row r="15" ht="13.5" customHeight="1">
      <c r="A15" s="15"/>
      <c r="B15" s="15"/>
      <c r="C15" s="15"/>
      <c r="D15" s="15"/>
      <c r="E15" s="15"/>
    </row>
    <row r="16" ht="13.5" hidden="1" customHeight="1">
      <c r="A16" s="16" t="s">
        <v>15</v>
      </c>
      <c r="B16" s="17" t="s">
        <v>16</v>
      </c>
      <c r="C16" s="15"/>
      <c r="D16" s="15"/>
      <c r="E16" s="15"/>
    </row>
    <row r="17" ht="13.5" hidden="1" customHeight="1">
      <c r="A17" s="18" t="s">
        <v>17</v>
      </c>
      <c r="B17" s="19">
        <v>600.0</v>
      </c>
      <c r="C17" s="15"/>
      <c r="D17" s="15"/>
      <c r="E17" s="15"/>
    </row>
    <row r="18" ht="13.5" hidden="1" customHeight="1">
      <c r="A18" s="20" t="s">
        <v>18</v>
      </c>
      <c r="B18" s="21">
        <v>1125.0</v>
      </c>
      <c r="C18" s="15"/>
      <c r="D18" s="15"/>
      <c r="E18" s="15"/>
    </row>
    <row r="19" ht="13.5" hidden="1" customHeight="1">
      <c r="A19" s="20" t="s">
        <v>19</v>
      </c>
      <c r="B19" s="19">
        <v>750.0</v>
      </c>
      <c r="C19" s="15"/>
      <c r="D19" s="15"/>
      <c r="E19" s="15"/>
    </row>
    <row r="20" ht="13.5" hidden="1" customHeight="1">
      <c r="A20" s="20" t="s">
        <v>20</v>
      </c>
      <c r="B20" s="19">
        <v>150.0</v>
      </c>
      <c r="C20" s="15"/>
      <c r="D20" s="15"/>
      <c r="E20" s="15"/>
    </row>
    <row r="21" ht="13.5" hidden="1" customHeight="1">
      <c r="A21" s="20" t="s">
        <v>21</v>
      </c>
      <c r="B21" s="21">
        <v>1350.0</v>
      </c>
      <c r="C21" s="15"/>
      <c r="D21" s="15"/>
      <c r="E21" s="15"/>
    </row>
    <row r="22" ht="14.25" hidden="1" customHeight="1">
      <c r="A22" s="20" t="s">
        <v>22</v>
      </c>
      <c r="B22" s="21">
        <v>4500.0</v>
      </c>
      <c r="C22" s="15"/>
      <c r="D22" s="15"/>
      <c r="E22" s="15"/>
    </row>
    <row r="23" ht="13.5" hidden="1" customHeight="1">
      <c r="A23" s="20" t="s">
        <v>23</v>
      </c>
      <c r="B23" s="21">
        <v>75000.0</v>
      </c>
      <c r="C23" s="15"/>
      <c r="D23" s="15"/>
      <c r="E23" s="15"/>
    </row>
    <row r="24" ht="13.5" hidden="1" customHeight="1">
      <c r="A24" s="20" t="s">
        <v>24</v>
      </c>
      <c r="B24" s="19">
        <v>225.0</v>
      </c>
      <c r="C24" s="15"/>
      <c r="D24" s="15"/>
      <c r="E24" s="15"/>
    </row>
    <row r="25" ht="13.5" hidden="1" customHeight="1">
      <c r="A25" s="20" t="s">
        <v>25</v>
      </c>
      <c r="B25" s="22">
        <v>97.5</v>
      </c>
      <c r="C25" s="15"/>
      <c r="D25" s="15"/>
      <c r="E25" s="15"/>
    </row>
    <row r="26" ht="13.5" hidden="1" customHeight="1">
      <c r="A26" s="20" t="s">
        <v>26</v>
      </c>
      <c r="B26" s="22">
        <v>337.5</v>
      </c>
      <c r="C26" s="15"/>
      <c r="D26" s="15"/>
      <c r="E26" s="15"/>
    </row>
    <row r="27" ht="12.75" customHeight="1"/>
    <row r="28" ht="13.5" customHeight="1"/>
    <row r="29" ht="30.75" customHeight="1">
      <c r="A29" s="23" t="s">
        <v>27</v>
      </c>
      <c r="B29" s="24" t="s">
        <v>28</v>
      </c>
      <c r="C29" s="24" t="s">
        <v>29</v>
      </c>
    </row>
    <row r="30" ht="13.5" customHeight="1">
      <c r="A30" s="25" t="s">
        <v>30</v>
      </c>
      <c r="B30" s="25"/>
      <c r="C30" s="25"/>
    </row>
    <row r="31" ht="13.5" customHeight="1">
      <c r="A31" s="26" t="s">
        <v>31</v>
      </c>
      <c r="B31" s="27" t="s">
        <v>32</v>
      </c>
      <c r="C31" s="27" t="s">
        <v>33</v>
      </c>
    </row>
    <row r="32" ht="13.5" customHeight="1">
      <c r="A32" s="28" t="s">
        <v>34</v>
      </c>
      <c r="B32" s="29"/>
      <c r="C32" s="30" t="str">
        <f>C9</f>
        <v/>
      </c>
    </row>
    <row r="33" ht="13.5" customHeight="1">
      <c r="A33" s="28" t="s">
        <v>35</v>
      </c>
      <c r="B33" s="31"/>
      <c r="C33" s="32"/>
    </row>
    <row r="34" ht="13.5" customHeight="1">
      <c r="A34" s="28" t="s">
        <v>36</v>
      </c>
      <c r="B34" s="33">
        <v>0.2</v>
      </c>
      <c r="C34" s="30">
        <f>C32*B34</f>
        <v>0</v>
      </c>
    </row>
    <row r="35" ht="13.5" customHeight="1">
      <c r="A35" s="28" t="s">
        <v>37</v>
      </c>
      <c r="B35" s="34"/>
      <c r="C35" s="30"/>
    </row>
    <row r="36" ht="13.5" customHeight="1">
      <c r="A36" s="28" t="s">
        <v>38</v>
      </c>
      <c r="B36" s="34"/>
      <c r="C36" s="30"/>
    </row>
    <row r="37" ht="13.5" customHeight="1">
      <c r="A37" s="28" t="s">
        <v>39</v>
      </c>
      <c r="B37" s="34"/>
      <c r="C37" s="30"/>
    </row>
    <row r="38" ht="13.5" customHeight="1">
      <c r="A38" s="28" t="s">
        <v>40</v>
      </c>
      <c r="B38" s="35"/>
      <c r="C38" s="30"/>
    </row>
    <row r="39" ht="13.5" customHeight="1">
      <c r="A39" s="36" t="s">
        <v>41</v>
      </c>
      <c r="B39" s="37"/>
      <c r="C39" s="38">
        <f>SUM(C32:C38)</f>
        <v>0</v>
      </c>
    </row>
    <row r="40" ht="13.5" customHeight="1">
      <c r="A40" s="39"/>
      <c r="B40" s="40"/>
      <c r="C40" s="41"/>
    </row>
    <row r="41" ht="13.5" customHeight="1">
      <c r="A41" s="42" t="s">
        <v>42</v>
      </c>
      <c r="B41" s="2"/>
      <c r="C41" s="3"/>
    </row>
    <row r="42" ht="13.5" customHeight="1">
      <c r="A42" s="43" t="s">
        <v>43</v>
      </c>
      <c r="B42" s="44" t="s">
        <v>32</v>
      </c>
      <c r="C42" s="44" t="s">
        <v>33</v>
      </c>
    </row>
    <row r="43" ht="13.5" customHeight="1">
      <c r="A43" s="28" t="s">
        <v>44</v>
      </c>
      <c r="B43" s="45">
        <v>0.0833</v>
      </c>
      <c r="C43" s="46">
        <f t="shared" ref="C43:C44" si="1">$B43*C$39</f>
        <v>0</v>
      </c>
    </row>
    <row r="44" ht="13.5" customHeight="1">
      <c r="A44" s="28" t="s">
        <v>196</v>
      </c>
      <c r="B44" s="45">
        <v>0.1111</v>
      </c>
      <c r="C44" s="46">
        <f t="shared" si="1"/>
        <v>0</v>
      </c>
    </row>
    <row r="45" ht="13.5" customHeight="1">
      <c r="A45" s="36" t="s">
        <v>46</v>
      </c>
      <c r="B45" s="47">
        <f t="shared" ref="B45:C45" si="2">SUM(B43:B44)</f>
        <v>0.1944</v>
      </c>
      <c r="C45" s="38">
        <f t="shared" si="2"/>
        <v>0</v>
      </c>
    </row>
    <row r="46">
      <c r="A46" s="43" t="s">
        <v>197</v>
      </c>
      <c r="B46" s="44" t="s">
        <v>32</v>
      </c>
      <c r="C46" s="44" t="s">
        <v>33</v>
      </c>
    </row>
    <row r="47" ht="13.5" customHeight="1">
      <c r="A47" s="28" t="s">
        <v>48</v>
      </c>
      <c r="B47" s="45">
        <v>0.2</v>
      </c>
      <c r="C47" s="46">
        <f>B47*(C45+C39)</f>
        <v>0</v>
      </c>
    </row>
    <row r="48" ht="13.5" customHeight="1">
      <c r="A48" s="28" t="s">
        <v>49</v>
      </c>
      <c r="B48" s="45">
        <v>0.025</v>
      </c>
      <c r="C48" s="46">
        <f t="shared" ref="C48:C54" si="3">$B48*(C$39+C$45)</f>
        <v>0</v>
      </c>
    </row>
    <row r="49" ht="13.5" customHeight="1">
      <c r="A49" s="28" t="s">
        <v>198</v>
      </c>
      <c r="B49" s="45">
        <v>0.03</v>
      </c>
      <c r="C49" s="46">
        <f t="shared" si="3"/>
        <v>0</v>
      </c>
    </row>
    <row r="50" ht="13.5" customHeight="1">
      <c r="A50" s="28" t="s">
        <v>51</v>
      </c>
      <c r="B50" s="45">
        <v>0.015</v>
      </c>
      <c r="C50" s="46">
        <f t="shared" si="3"/>
        <v>0</v>
      </c>
    </row>
    <row r="51" ht="13.5" customHeight="1">
      <c r="A51" s="28" t="s">
        <v>52</v>
      </c>
      <c r="B51" s="45">
        <v>0.01</v>
      </c>
      <c r="C51" s="46">
        <f t="shared" si="3"/>
        <v>0</v>
      </c>
    </row>
    <row r="52" ht="13.5" customHeight="1">
      <c r="A52" s="28" t="s">
        <v>53</v>
      </c>
      <c r="B52" s="45">
        <v>0.006</v>
      </c>
      <c r="C52" s="46">
        <f t="shared" si="3"/>
        <v>0</v>
      </c>
    </row>
    <row r="53" ht="13.5" customHeight="1">
      <c r="A53" s="28" t="s">
        <v>54</v>
      </c>
      <c r="B53" s="45">
        <v>0.002</v>
      </c>
      <c r="C53" s="46">
        <f t="shared" si="3"/>
        <v>0</v>
      </c>
    </row>
    <row r="54" ht="15.0" customHeight="1">
      <c r="A54" s="28" t="s">
        <v>55</v>
      </c>
      <c r="B54" s="45">
        <v>0.08</v>
      </c>
      <c r="C54" s="46">
        <f t="shared" si="3"/>
        <v>0</v>
      </c>
    </row>
    <row r="55" ht="12.0" customHeight="1">
      <c r="A55" s="36" t="s">
        <v>46</v>
      </c>
      <c r="B55" s="47">
        <f t="shared" ref="B55:C55" si="4">SUM(B47:B54)</f>
        <v>0.368</v>
      </c>
      <c r="C55" s="38">
        <f t="shared" si="4"/>
        <v>0</v>
      </c>
    </row>
    <row r="56" ht="13.5" customHeight="1">
      <c r="A56" s="26" t="s">
        <v>56</v>
      </c>
      <c r="B56" s="44" t="s">
        <v>57</v>
      </c>
      <c r="C56" s="44" t="s">
        <v>33</v>
      </c>
    </row>
    <row r="57" ht="13.5" customHeight="1">
      <c r="A57" s="28" t="s">
        <v>58</v>
      </c>
      <c r="B57" s="48"/>
      <c r="C57" s="30">
        <f>(2*22*$B57)-(0.06*C32)</f>
        <v>0</v>
      </c>
    </row>
    <row r="58" ht="13.5" customHeight="1">
      <c r="A58" s="28" t="s">
        <v>59</v>
      </c>
      <c r="B58" s="48"/>
      <c r="C58" s="46" t="str">
        <f t="shared" ref="C58:C61" si="5">$B58</f>
        <v/>
      </c>
    </row>
    <row r="59" ht="13.5" customHeight="1">
      <c r="A59" s="50" t="s">
        <v>60</v>
      </c>
      <c r="B59" s="49"/>
      <c r="C59" s="46" t="str">
        <f t="shared" si="5"/>
        <v/>
      </c>
    </row>
    <row r="60" ht="14.25" customHeight="1">
      <c r="A60" s="28" t="s">
        <v>61</v>
      </c>
      <c r="B60" s="48"/>
      <c r="C60" s="46" t="str">
        <f t="shared" si="5"/>
        <v/>
      </c>
    </row>
    <row r="61" ht="13.5" customHeight="1">
      <c r="A61" s="28" t="s">
        <v>62</v>
      </c>
      <c r="B61" s="48"/>
      <c r="C61" s="46" t="str">
        <f t="shared" si="5"/>
        <v/>
      </c>
    </row>
    <row r="62" ht="13.5" customHeight="1">
      <c r="A62" s="36" t="s">
        <v>46</v>
      </c>
      <c r="B62" s="38"/>
      <c r="C62" s="38">
        <f>SUM(C57:C61)</f>
        <v>0</v>
      </c>
    </row>
    <row r="63" ht="13.5" customHeight="1">
      <c r="A63" s="43" t="s">
        <v>63</v>
      </c>
      <c r="B63" s="44" t="s">
        <v>32</v>
      </c>
      <c r="C63" s="44" t="s">
        <v>33</v>
      </c>
    </row>
    <row r="64" ht="13.5" customHeight="1">
      <c r="A64" s="51" t="s">
        <v>64</v>
      </c>
      <c r="B64" s="52">
        <f t="shared" ref="B64:C64" si="6">B45</f>
        <v>0.1944</v>
      </c>
      <c r="C64" s="46">
        <f t="shared" si="6"/>
        <v>0</v>
      </c>
    </row>
    <row r="65" ht="13.5" customHeight="1">
      <c r="A65" s="51" t="s">
        <v>65</v>
      </c>
      <c r="B65" s="52">
        <f t="shared" ref="B65:C65" si="7">B55</f>
        <v>0.368</v>
      </c>
      <c r="C65" s="46">
        <f t="shared" si="7"/>
        <v>0</v>
      </c>
    </row>
    <row r="66" ht="13.5" customHeight="1">
      <c r="A66" s="51" t="s">
        <v>56</v>
      </c>
      <c r="B66" s="52"/>
      <c r="C66" s="46">
        <f>C62</f>
        <v>0</v>
      </c>
    </row>
    <row r="67" ht="13.5" customHeight="1">
      <c r="A67" s="53" t="s">
        <v>162</v>
      </c>
      <c r="B67" s="37"/>
      <c r="C67" s="38">
        <f>SUM(C64:C66)</f>
        <v>0</v>
      </c>
    </row>
    <row r="68" ht="13.5" customHeight="1">
      <c r="A68" s="54"/>
      <c r="B68" s="41"/>
      <c r="C68" s="41"/>
    </row>
    <row r="69" ht="13.5" customHeight="1">
      <c r="A69" s="55" t="s">
        <v>67</v>
      </c>
      <c r="B69" s="25"/>
      <c r="C69" s="25"/>
    </row>
    <row r="70" ht="13.5" customHeight="1">
      <c r="A70" s="26" t="s">
        <v>68</v>
      </c>
      <c r="B70" s="44" t="s">
        <v>32</v>
      </c>
      <c r="C70" s="44" t="s">
        <v>33</v>
      </c>
    </row>
    <row r="71" ht="13.5" customHeight="1">
      <c r="A71" s="28" t="s">
        <v>69</v>
      </c>
      <c r="B71" s="45">
        <f>1/12*0.05</f>
        <v>0.004166666667</v>
      </c>
      <c r="C71" s="46">
        <f t="shared" ref="C71:C76" si="8">$B71*C$39</f>
        <v>0</v>
      </c>
    </row>
    <row r="72" ht="13.5" customHeight="1">
      <c r="A72" s="56" t="s">
        <v>70</v>
      </c>
      <c r="B72" s="45">
        <f>B54*B71</f>
        <v>0.0003333333333</v>
      </c>
      <c r="C72" s="46">
        <f t="shared" si="8"/>
        <v>0</v>
      </c>
    </row>
    <row r="73" ht="13.5" customHeight="1">
      <c r="A73" s="28" t="s">
        <v>199</v>
      </c>
      <c r="B73" s="57">
        <v>0.02</v>
      </c>
      <c r="C73" s="46">
        <f t="shared" si="8"/>
        <v>0</v>
      </c>
    </row>
    <row r="74" ht="13.5" customHeight="1">
      <c r="A74" s="28" t="s">
        <v>72</v>
      </c>
      <c r="B74" s="45">
        <f>1/30*7/12</f>
        <v>0.01944444444</v>
      </c>
      <c r="C74" s="46">
        <f t="shared" si="8"/>
        <v>0</v>
      </c>
    </row>
    <row r="75" ht="13.5" customHeight="1">
      <c r="A75" s="28" t="s">
        <v>73</v>
      </c>
      <c r="B75" s="45">
        <f>B55*B74</f>
        <v>0.007155555556</v>
      </c>
      <c r="C75" s="46">
        <f t="shared" si="8"/>
        <v>0</v>
      </c>
    </row>
    <row r="76" ht="13.5" customHeight="1">
      <c r="A76" s="28" t="s">
        <v>74</v>
      </c>
      <c r="B76" s="57">
        <v>0.02</v>
      </c>
      <c r="C76" s="46">
        <f t="shared" si="8"/>
        <v>0</v>
      </c>
    </row>
    <row r="77" ht="13.5" customHeight="1">
      <c r="A77" s="36" t="s">
        <v>41</v>
      </c>
      <c r="B77" s="37">
        <f t="shared" ref="B77:C77" si="9">SUM(B71:B76)</f>
        <v>0.0711</v>
      </c>
      <c r="C77" s="38">
        <f t="shared" si="9"/>
        <v>0</v>
      </c>
    </row>
    <row r="78" ht="13.5" customHeight="1">
      <c r="A78" s="54"/>
      <c r="B78" s="41"/>
      <c r="C78" s="41"/>
    </row>
    <row r="79" ht="13.5" customHeight="1">
      <c r="A79" s="42" t="s">
        <v>75</v>
      </c>
      <c r="B79" s="2"/>
      <c r="C79" s="3"/>
    </row>
    <row r="80" ht="13.5" customHeight="1">
      <c r="A80" s="26" t="s">
        <v>76</v>
      </c>
      <c r="B80" s="44" t="s">
        <v>32</v>
      </c>
      <c r="C80" s="44" t="s">
        <v>33</v>
      </c>
    </row>
    <row r="81" ht="13.5" customHeight="1">
      <c r="A81" s="58" t="s">
        <v>77</v>
      </c>
      <c r="B81" s="59">
        <v>0.00926</v>
      </c>
      <c r="C81" s="46">
        <f>$B81*(C$39+C67+C77)</f>
        <v>0</v>
      </c>
    </row>
    <row r="82" ht="13.5" customHeight="1">
      <c r="A82" s="58" t="s">
        <v>78</v>
      </c>
      <c r="B82" s="45">
        <v>0.0028</v>
      </c>
      <c r="C82" s="46">
        <f>$B82*(C$39+C67+C77)</f>
        <v>0</v>
      </c>
    </row>
    <row r="83" ht="13.5" customHeight="1">
      <c r="A83" s="58" t="s">
        <v>79</v>
      </c>
      <c r="B83" s="45">
        <v>4.0E-4</v>
      </c>
      <c r="C83" s="46">
        <f>$B83*(C$39+C67+C77)</f>
        <v>0</v>
      </c>
    </row>
    <row r="84" ht="13.5" customHeight="1">
      <c r="A84" s="58" t="s">
        <v>80</v>
      </c>
      <c r="B84" s="45">
        <v>0.0027</v>
      </c>
      <c r="C84" s="46">
        <f>$B84*(C$39+C67+C77)</f>
        <v>0</v>
      </c>
    </row>
    <row r="85" ht="14.25" customHeight="1">
      <c r="A85" s="58" t="s">
        <v>81</v>
      </c>
      <c r="B85" s="45">
        <v>9.0E-4</v>
      </c>
      <c r="C85" s="46">
        <f>$B85*(C$39+C67+C77)</f>
        <v>0</v>
      </c>
    </row>
    <row r="86" ht="13.5" customHeight="1">
      <c r="A86" s="58" t="s">
        <v>82</v>
      </c>
      <c r="B86" s="45">
        <v>0.0166</v>
      </c>
      <c r="C86" s="46">
        <f>$B86*(C$39+C67+C77)</f>
        <v>0</v>
      </c>
    </row>
    <row r="87" ht="13.5" customHeight="1">
      <c r="A87" s="36" t="s">
        <v>46</v>
      </c>
      <c r="B87" s="47">
        <f t="shared" ref="B87:C87" si="10">SUM(B81:B86)</f>
        <v>0.03266</v>
      </c>
      <c r="C87" s="38">
        <f t="shared" si="10"/>
        <v>0</v>
      </c>
    </row>
    <row r="88" ht="13.5" customHeight="1">
      <c r="A88" s="26" t="s">
        <v>83</v>
      </c>
      <c r="B88" s="60"/>
      <c r="C88" s="44" t="s">
        <v>33</v>
      </c>
    </row>
    <row r="89" ht="13.5" customHeight="1">
      <c r="A89" s="28" t="s">
        <v>84</v>
      </c>
      <c r="B89" s="45">
        <v>0.0</v>
      </c>
      <c r="C89" s="46">
        <f>$B89*C$39</f>
        <v>0</v>
      </c>
    </row>
    <row r="90" ht="13.5" customHeight="1">
      <c r="A90" s="36" t="s">
        <v>46</v>
      </c>
      <c r="B90" s="47">
        <f t="shared" ref="B90:C90" si="11">SUM(B89)</f>
        <v>0</v>
      </c>
      <c r="C90" s="38">
        <f t="shared" si="11"/>
        <v>0</v>
      </c>
    </row>
    <row r="91" ht="13.5" customHeight="1">
      <c r="A91" s="26" t="s">
        <v>85</v>
      </c>
      <c r="B91" s="44" t="s">
        <v>32</v>
      </c>
      <c r="C91" s="44" t="s">
        <v>33</v>
      </c>
    </row>
    <row r="92" ht="13.5" customHeight="1">
      <c r="A92" s="28" t="s">
        <v>86</v>
      </c>
      <c r="B92" s="45">
        <f t="shared" ref="B92:C92" si="12">B87</f>
        <v>0.03266</v>
      </c>
      <c r="C92" s="46">
        <f t="shared" si="12"/>
        <v>0</v>
      </c>
    </row>
    <row r="93" ht="13.5" customHeight="1">
      <c r="A93" s="28" t="s">
        <v>87</v>
      </c>
      <c r="B93" s="45">
        <f t="shared" ref="B93:C93" si="13">B90</f>
        <v>0</v>
      </c>
      <c r="C93" s="46">
        <f t="shared" si="13"/>
        <v>0</v>
      </c>
    </row>
    <row r="94" ht="13.5" customHeight="1">
      <c r="A94" s="36" t="s">
        <v>41</v>
      </c>
      <c r="B94" s="37"/>
      <c r="C94" s="38">
        <f>SUM(C92:C93)</f>
        <v>0</v>
      </c>
    </row>
    <row r="95" ht="13.5" customHeight="1">
      <c r="A95" s="54"/>
      <c r="B95" s="64"/>
      <c r="C95" s="41"/>
    </row>
    <row r="96" ht="13.5" customHeight="1">
      <c r="A96" s="42" t="s">
        <v>88</v>
      </c>
      <c r="B96" s="2"/>
      <c r="C96" s="3"/>
    </row>
    <row r="97" ht="15.0" customHeight="1">
      <c r="A97" s="26" t="s">
        <v>89</v>
      </c>
      <c r="B97" s="44" t="s">
        <v>57</v>
      </c>
      <c r="C97" s="44" t="s">
        <v>33</v>
      </c>
    </row>
    <row r="98" ht="15.0" customHeight="1">
      <c r="A98" s="28" t="s">
        <v>90</v>
      </c>
      <c r="B98" s="66">
        <f>'Materiais - Equipamentos - Unif'!$E$354</f>
        <v>0</v>
      </c>
      <c r="C98" s="30">
        <f t="shared" ref="C98:C100" si="14">B98</f>
        <v>0</v>
      </c>
    </row>
    <row r="99" ht="15.0" customHeight="1">
      <c r="A99" s="28" t="s">
        <v>91</v>
      </c>
      <c r="B99" s="66">
        <f>'Materiais - Equipamentos - Unif'!$E$350</f>
        <v>0</v>
      </c>
      <c r="C99" s="30">
        <f t="shared" si="14"/>
        <v>0</v>
      </c>
    </row>
    <row r="100" ht="15.0" customHeight="1">
      <c r="A100" s="28" t="s">
        <v>92</v>
      </c>
      <c r="B100" s="66">
        <f>'Materiais - Equipamentos - Unif'!$E$352</f>
        <v>0</v>
      </c>
      <c r="C100" s="30">
        <f t="shared" si="14"/>
        <v>0</v>
      </c>
    </row>
    <row r="101" ht="15.0" customHeight="1">
      <c r="A101" s="28" t="s">
        <v>93</v>
      </c>
      <c r="B101" s="66"/>
      <c r="C101" s="30">
        <v>0.0</v>
      </c>
    </row>
    <row r="102" ht="15.0" customHeight="1">
      <c r="A102" s="36" t="s">
        <v>41</v>
      </c>
      <c r="B102" s="67"/>
      <c r="C102" s="38">
        <f>SUM(C98:C101)</f>
        <v>0</v>
      </c>
    </row>
    <row r="103" ht="15.75" customHeight="1">
      <c r="A103" s="54"/>
      <c r="B103" s="64"/>
      <c r="C103" s="41"/>
    </row>
    <row r="104" ht="16.5" customHeight="1">
      <c r="A104" s="42" t="s">
        <v>94</v>
      </c>
      <c r="B104" s="2"/>
      <c r="C104" s="3"/>
    </row>
    <row r="105" ht="17.25" customHeight="1">
      <c r="A105" s="26" t="s">
        <v>95</v>
      </c>
      <c r="B105" s="44" t="s">
        <v>32</v>
      </c>
      <c r="C105" s="44" t="s">
        <v>33</v>
      </c>
    </row>
    <row r="106" ht="15.0" customHeight="1">
      <c r="A106" s="28" t="s">
        <v>96</v>
      </c>
      <c r="B106" s="68"/>
      <c r="C106" s="46">
        <f>$B106*(C39+C67+C77+C94+C102)</f>
        <v>0</v>
      </c>
    </row>
    <row r="107" ht="13.5" customHeight="1">
      <c r="A107" s="28" t="s">
        <v>97</v>
      </c>
      <c r="B107" s="68"/>
      <c r="C107" s="46">
        <f>$B107*(C39+C67+C77+C94+C102+C106)</f>
        <v>0</v>
      </c>
    </row>
    <row r="108">
      <c r="A108" s="28" t="s">
        <v>200</v>
      </c>
      <c r="B108" s="45">
        <f>SUM(B109:B112)</f>
        <v>0.1225</v>
      </c>
      <c r="C108" s="46">
        <f>((C39+C67+C77+C94+C102+C106+C107)/(1-($B$108)))*$B108</f>
        <v>0</v>
      </c>
    </row>
    <row r="109" ht="13.5" customHeight="1">
      <c r="A109" s="69" t="s">
        <v>99</v>
      </c>
      <c r="B109" s="45">
        <v>0.0925</v>
      </c>
      <c r="C109" s="70">
        <f>((C39+C67+C77+C94+C102+C106+C107)/(1-($B$109+$B$111)))*$B109</f>
        <v>0</v>
      </c>
    </row>
    <row r="110" ht="13.5" customHeight="1">
      <c r="A110" s="69" t="s">
        <v>100</v>
      </c>
      <c r="B110" s="45"/>
      <c r="C110" s="70"/>
    </row>
    <row r="111" ht="13.5" customHeight="1">
      <c r="A111" s="69" t="s">
        <v>101</v>
      </c>
      <c r="B111" s="45">
        <v>0.03</v>
      </c>
      <c r="C111" s="70">
        <f>((C39+C67+C77+C94+C102+C106+C107)/(1-($B$111+$B$109)))*$B111</f>
        <v>0</v>
      </c>
    </row>
    <row r="112" ht="13.5" customHeight="1">
      <c r="A112" s="69" t="s">
        <v>102</v>
      </c>
      <c r="B112" s="71"/>
      <c r="C112" s="72"/>
    </row>
    <row r="113" ht="13.5" customHeight="1">
      <c r="A113" s="36" t="s">
        <v>41</v>
      </c>
      <c r="B113" s="67"/>
      <c r="C113" s="38">
        <f>SUM(C106:C108)</f>
        <v>0</v>
      </c>
    </row>
    <row r="114" ht="13.5" customHeight="1">
      <c r="A114" s="15"/>
      <c r="B114" s="15"/>
      <c r="C114" s="15"/>
    </row>
    <row r="115" ht="13.5" customHeight="1">
      <c r="A115" s="15"/>
      <c r="B115" s="15"/>
      <c r="C115" s="15"/>
    </row>
    <row r="116" ht="13.5" customHeight="1">
      <c r="A116" s="73" t="s">
        <v>103</v>
      </c>
      <c r="B116" s="3"/>
      <c r="C116" s="74" t="s">
        <v>29</v>
      </c>
    </row>
    <row r="117" ht="13.5" customHeight="1">
      <c r="A117" s="75" t="s">
        <v>104</v>
      </c>
      <c r="B117" s="3"/>
      <c r="C117" s="44" t="s">
        <v>33</v>
      </c>
    </row>
    <row r="118" ht="13.5" customHeight="1">
      <c r="A118" s="76" t="s">
        <v>105</v>
      </c>
      <c r="B118" s="3"/>
      <c r="C118" s="46">
        <f>C39</f>
        <v>0</v>
      </c>
    </row>
    <row r="119" ht="13.5" customHeight="1">
      <c r="A119" s="76" t="s">
        <v>106</v>
      </c>
      <c r="B119" s="3"/>
      <c r="C119" s="46">
        <f>C67</f>
        <v>0</v>
      </c>
    </row>
    <row r="120" ht="13.5" customHeight="1">
      <c r="A120" s="76" t="s">
        <v>107</v>
      </c>
      <c r="B120" s="3"/>
      <c r="C120" s="46">
        <f>C77</f>
        <v>0</v>
      </c>
    </row>
    <row r="121" ht="13.5" customHeight="1">
      <c r="A121" s="76" t="s">
        <v>108</v>
      </c>
      <c r="B121" s="3"/>
      <c r="C121" s="46">
        <f>C94</f>
        <v>0</v>
      </c>
    </row>
    <row r="122" ht="13.5" customHeight="1">
      <c r="A122" s="76" t="s">
        <v>109</v>
      </c>
      <c r="B122" s="3"/>
      <c r="C122" s="46">
        <f>C102</f>
        <v>0</v>
      </c>
    </row>
    <row r="123" ht="13.5" customHeight="1">
      <c r="A123" s="77" t="s">
        <v>110</v>
      </c>
      <c r="B123" s="3"/>
      <c r="C123" s="78">
        <f>SUM(C118:C122)</f>
        <v>0</v>
      </c>
    </row>
    <row r="124" ht="13.5" customHeight="1">
      <c r="A124" s="76" t="s">
        <v>111</v>
      </c>
      <c r="B124" s="3"/>
      <c r="C124" s="46">
        <f>C113</f>
        <v>0</v>
      </c>
    </row>
    <row r="125" ht="13.5" customHeight="1">
      <c r="A125" s="79" t="s">
        <v>112</v>
      </c>
      <c r="B125" s="3"/>
      <c r="C125" s="80">
        <f>ROUND(C118+C119+C120+C121+C122+C124,2)</f>
        <v>0</v>
      </c>
    </row>
    <row r="126" ht="12.75" customHeight="1"/>
    <row r="127" ht="13.5" hidden="1" customHeight="1">
      <c r="A127" s="81"/>
      <c r="B127" s="81"/>
      <c r="C127" s="81"/>
      <c r="D127" s="81"/>
      <c r="E127" s="81"/>
      <c r="F127" s="81"/>
      <c r="G127" s="81"/>
    </row>
    <row r="128" ht="13.5" hidden="1" customHeight="1">
      <c r="A128" s="82" t="s">
        <v>113</v>
      </c>
      <c r="B128" s="83"/>
      <c r="C128" s="83"/>
      <c r="D128" s="83"/>
      <c r="E128" s="84"/>
      <c r="F128" s="81"/>
      <c r="G128" s="81"/>
    </row>
    <row r="129" ht="24.75" hidden="1" customHeight="1">
      <c r="A129" s="85" t="s">
        <v>114</v>
      </c>
      <c r="B129" s="86" t="s">
        <v>115</v>
      </c>
      <c r="C129" s="86" t="s">
        <v>116</v>
      </c>
      <c r="D129" s="86" t="s">
        <v>117</v>
      </c>
      <c r="E129" s="87"/>
      <c r="F129" s="87"/>
      <c r="G129" s="87"/>
    </row>
    <row r="130" ht="13.5" hidden="1" customHeight="1">
      <c r="A130" s="88" t="s">
        <v>118</v>
      </c>
      <c r="B130" s="89" t="s">
        <v>119</v>
      </c>
      <c r="C130" s="90">
        <f>C125</f>
        <v>0</v>
      </c>
      <c r="D130" s="91">
        <f>1/B17*C130</f>
        <v>0</v>
      </c>
      <c r="E130" s="87"/>
      <c r="F130" s="87"/>
      <c r="G130" s="87"/>
    </row>
    <row r="131" ht="13.5" hidden="1" customHeight="1">
      <c r="A131" s="92" t="s">
        <v>120</v>
      </c>
      <c r="B131" s="2"/>
      <c r="C131" s="3"/>
      <c r="D131" s="93">
        <f>ROUND(SUM(D130),2)</f>
        <v>0</v>
      </c>
      <c r="E131" s="87"/>
      <c r="F131" s="87"/>
      <c r="G131" s="87"/>
    </row>
    <row r="132" ht="13.5" hidden="1" customHeight="1">
      <c r="A132" s="87"/>
      <c r="B132" s="87"/>
      <c r="C132" s="87"/>
      <c r="D132" s="87"/>
      <c r="E132" s="87"/>
      <c r="F132" s="87"/>
      <c r="G132" s="87"/>
    </row>
    <row r="133" ht="13.5" hidden="1" customHeight="1">
      <c r="A133" s="87"/>
      <c r="B133" s="87"/>
      <c r="C133" s="87"/>
      <c r="D133" s="87"/>
      <c r="E133" s="87"/>
      <c r="F133" s="87"/>
      <c r="G133" s="87"/>
    </row>
    <row r="134" ht="13.5" hidden="1" customHeight="1">
      <c r="A134" s="139" t="s">
        <v>121</v>
      </c>
      <c r="B134" s="83"/>
      <c r="C134" s="83"/>
      <c r="D134" s="83"/>
      <c r="E134" s="84"/>
      <c r="F134" s="87"/>
      <c r="G134" s="87"/>
    </row>
    <row r="135" ht="33.0" hidden="1" customHeight="1">
      <c r="A135" s="85" t="s">
        <v>114</v>
      </c>
      <c r="B135" s="86" t="s">
        <v>115</v>
      </c>
      <c r="C135" s="86" t="s">
        <v>116</v>
      </c>
      <c r="D135" s="86" t="s">
        <v>122</v>
      </c>
      <c r="E135" s="87"/>
      <c r="F135" s="87"/>
      <c r="G135" s="87"/>
    </row>
    <row r="136" ht="13.5" hidden="1" customHeight="1">
      <c r="A136" s="88" t="s">
        <v>118</v>
      </c>
      <c r="B136" s="89" t="s">
        <v>119</v>
      </c>
      <c r="C136" s="90">
        <f>C125</f>
        <v>0</v>
      </c>
      <c r="D136" s="91">
        <f>(1/B18)*C136</f>
        <v>0</v>
      </c>
      <c r="E136" s="87"/>
      <c r="F136" s="87"/>
      <c r="G136" s="87"/>
    </row>
    <row r="137" ht="13.5" hidden="1" customHeight="1">
      <c r="A137" s="92" t="s">
        <v>120</v>
      </c>
      <c r="B137" s="2"/>
      <c r="C137" s="3"/>
      <c r="D137" s="93">
        <f>ROUND(SUM(D136),2)</f>
        <v>0</v>
      </c>
      <c r="E137" s="87"/>
      <c r="F137" s="87"/>
      <c r="G137" s="87"/>
    </row>
    <row r="138" ht="13.5" hidden="1" customHeight="1">
      <c r="A138" s="87"/>
      <c r="B138" s="87"/>
      <c r="C138" s="87"/>
      <c r="D138" s="87"/>
      <c r="E138" s="87"/>
      <c r="F138" s="87"/>
      <c r="G138" s="87"/>
    </row>
    <row r="139" ht="13.5" hidden="1" customHeight="1">
      <c r="A139" s="87"/>
      <c r="B139" s="87"/>
      <c r="C139" s="87"/>
      <c r="D139" s="87"/>
      <c r="E139" s="87"/>
      <c r="F139" s="87"/>
      <c r="G139" s="87"/>
    </row>
    <row r="140" ht="13.5" hidden="1" customHeight="1">
      <c r="A140" s="139" t="s">
        <v>123</v>
      </c>
      <c r="B140" s="83"/>
      <c r="C140" s="83"/>
      <c r="D140" s="83"/>
      <c r="E140" s="84"/>
      <c r="F140" s="87"/>
      <c r="G140" s="87"/>
    </row>
    <row r="141" ht="35.25" hidden="1" customHeight="1">
      <c r="A141" s="85" t="s">
        <v>114</v>
      </c>
      <c r="B141" s="86" t="s">
        <v>115</v>
      </c>
      <c r="C141" s="86" t="s">
        <v>116</v>
      </c>
      <c r="D141" s="86" t="s">
        <v>122</v>
      </c>
      <c r="E141" s="87"/>
      <c r="F141" s="87"/>
      <c r="G141" s="87"/>
    </row>
    <row r="142" ht="13.5" hidden="1" customHeight="1">
      <c r="A142" s="88" t="s">
        <v>118</v>
      </c>
      <c r="B142" s="89" t="s">
        <v>119</v>
      </c>
      <c r="C142" s="90">
        <f>C125</f>
        <v>0</v>
      </c>
      <c r="D142" s="91">
        <f>1/B19*C142</f>
        <v>0</v>
      </c>
      <c r="E142" s="87"/>
      <c r="F142" s="87"/>
      <c r="G142" s="87"/>
    </row>
    <row r="143" ht="13.5" hidden="1" customHeight="1">
      <c r="A143" s="92" t="s">
        <v>120</v>
      </c>
      <c r="B143" s="2"/>
      <c r="C143" s="3"/>
      <c r="D143" s="93">
        <f>ROUND(SUM(D142),2)</f>
        <v>0</v>
      </c>
      <c r="E143" s="87"/>
      <c r="F143" s="87"/>
      <c r="G143" s="87"/>
    </row>
    <row r="144" ht="13.5" hidden="1" customHeight="1">
      <c r="A144" s="87"/>
      <c r="B144" s="87"/>
      <c r="C144" s="87"/>
      <c r="D144" s="87"/>
      <c r="E144" s="87"/>
      <c r="F144" s="87"/>
      <c r="G144" s="87"/>
    </row>
    <row r="145" ht="13.5" hidden="1" customHeight="1">
      <c r="A145" s="87"/>
      <c r="B145" s="87"/>
      <c r="C145" s="87"/>
      <c r="D145" s="87"/>
      <c r="E145" s="87"/>
      <c r="F145" s="87"/>
      <c r="G145" s="87"/>
    </row>
    <row r="146" ht="13.5" hidden="1" customHeight="1">
      <c r="A146" s="139" t="s">
        <v>124</v>
      </c>
      <c r="B146" s="83"/>
      <c r="C146" s="83"/>
      <c r="D146" s="83"/>
      <c r="E146" s="84"/>
      <c r="F146" s="87"/>
      <c r="G146" s="87"/>
    </row>
    <row r="147" ht="13.5" hidden="1" customHeight="1">
      <c r="A147" s="85" t="s">
        <v>114</v>
      </c>
      <c r="B147" s="95" t="s">
        <v>115</v>
      </c>
      <c r="C147" s="86" t="s">
        <v>116</v>
      </c>
      <c r="D147" s="95" t="s">
        <v>122</v>
      </c>
      <c r="E147" s="87"/>
      <c r="F147" s="87"/>
      <c r="G147" s="87"/>
    </row>
    <row r="148" ht="13.5" hidden="1" customHeight="1">
      <c r="A148" s="88" t="s">
        <v>118</v>
      </c>
      <c r="B148" s="89" t="s">
        <v>119</v>
      </c>
      <c r="C148" s="96">
        <f>C125</f>
        <v>0</v>
      </c>
      <c r="D148" s="97">
        <f>1/B20*C148</f>
        <v>0</v>
      </c>
      <c r="E148" s="87"/>
      <c r="F148" s="87"/>
      <c r="G148" s="87"/>
    </row>
    <row r="149" ht="13.5" hidden="1" customHeight="1">
      <c r="A149" s="92" t="s">
        <v>120</v>
      </c>
      <c r="B149" s="2"/>
      <c r="C149" s="3"/>
      <c r="D149" s="98">
        <f>ROUND(SUM(D148),2)</f>
        <v>0</v>
      </c>
      <c r="E149" s="87"/>
      <c r="F149" s="87"/>
      <c r="G149" s="87"/>
    </row>
    <row r="150" ht="13.5" hidden="1" customHeight="1">
      <c r="A150" s="87"/>
      <c r="B150" s="87"/>
      <c r="C150" s="87"/>
      <c r="D150" s="87"/>
      <c r="E150" s="87"/>
      <c r="F150" s="87"/>
      <c r="G150" s="87"/>
    </row>
    <row r="151" ht="13.5" hidden="1" customHeight="1">
      <c r="A151" s="87"/>
      <c r="B151" s="87"/>
      <c r="C151" s="87"/>
      <c r="D151" s="87"/>
      <c r="E151" s="87"/>
      <c r="F151" s="87"/>
      <c r="G151" s="87"/>
    </row>
    <row r="152" ht="13.5" hidden="1" customHeight="1">
      <c r="A152" s="139" t="s">
        <v>125</v>
      </c>
      <c r="B152" s="83"/>
      <c r="C152" s="83"/>
      <c r="D152" s="83"/>
      <c r="E152" s="84"/>
      <c r="F152" s="87"/>
      <c r="G152" s="87"/>
    </row>
    <row r="153" ht="35.25" hidden="1" customHeight="1">
      <c r="A153" s="85" t="s">
        <v>114</v>
      </c>
      <c r="B153" s="86" t="s">
        <v>126</v>
      </c>
      <c r="C153" s="86" t="s">
        <v>116</v>
      </c>
      <c r="D153" s="86" t="s">
        <v>122</v>
      </c>
      <c r="E153" s="87"/>
      <c r="F153" s="87"/>
      <c r="G153" s="87"/>
    </row>
    <row r="154" ht="13.5" hidden="1" customHeight="1">
      <c r="A154" s="88" t="s">
        <v>118</v>
      </c>
      <c r="B154" s="89" t="s">
        <v>119</v>
      </c>
      <c r="C154" s="90">
        <f>C125</f>
        <v>0</v>
      </c>
      <c r="D154" s="91">
        <f>1/B21*C154</f>
        <v>0</v>
      </c>
      <c r="E154" s="87"/>
      <c r="F154" s="87"/>
      <c r="G154" s="87"/>
    </row>
    <row r="155" ht="13.5" hidden="1" customHeight="1">
      <c r="A155" s="92" t="s">
        <v>120</v>
      </c>
      <c r="B155" s="2"/>
      <c r="C155" s="3"/>
      <c r="D155" s="93">
        <f>ROUND(SUM(D154),2)</f>
        <v>0</v>
      </c>
      <c r="E155" s="87"/>
      <c r="F155" s="87"/>
      <c r="G155" s="87"/>
    </row>
    <row r="156" ht="13.5" hidden="1" customHeight="1">
      <c r="A156" s="99"/>
      <c r="B156" s="99"/>
      <c r="C156" s="99"/>
      <c r="D156" s="100"/>
      <c r="E156" s="87"/>
      <c r="F156" s="87"/>
      <c r="G156" s="87"/>
    </row>
    <row r="157" ht="13.5" hidden="1" customHeight="1">
      <c r="A157" s="99"/>
      <c r="B157" s="99"/>
      <c r="C157" s="99"/>
      <c r="D157" s="100"/>
      <c r="E157" s="87"/>
      <c r="F157" s="87"/>
      <c r="G157" s="87"/>
    </row>
    <row r="158" ht="13.5" hidden="1" customHeight="1">
      <c r="A158" s="139" t="s">
        <v>127</v>
      </c>
      <c r="B158" s="83"/>
      <c r="C158" s="83"/>
      <c r="D158" s="84"/>
      <c r="E158" s="87"/>
      <c r="F158" s="87"/>
      <c r="G158" s="87"/>
    </row>
    <row r="159" ht="36.0" hidden="1" customHeight="1">
      <c r="A159" s="85" t="s">
        <v>114</v>
      </c>
      <c r="B159" s="86" t="s">
        <v>126</v>
      </c>
      <c r="C159" s="86" t="s">
        <v>116</v>
      </c>
      <c r="D159" s="86" t="s">
        <v>122</v>
      </c>
      <c r="E159" s="87"/>
      <c r="F159" s="87"/>
      <c r="G159" s="87"/>
    </row>
    <row r="160" ht="13.5" hidden="1" customHeight="1">
      <c r="A160" s="88" t="s">
        <v>118</v>
      </c>
      <c r="B160" s="89" t="s">
        <v>119</v>
      </c>
      <c r="C160" s="90">
        <f>C125</f>
        <v>0</v>
      </c>
      <c r="D160" s="91">
        <f>1/B22*C160</f>
        <v>0</v>
      </c>
      <c r="E160" s="87"/>
      <c r="F160" s="87"/>
      <c r="G160" s="87"/>
    </row>
    <row r="161" ht="13.5" hidden="1" customHeight="1">
      <c r="A161" s="92" t="s">
        <v>120</v>
      </c>
      <c r="B161" s="2"/>
      <c r="C161" s="3"/>
      <c r="D161" s="93">
        <f>ROUND(SUM(D160),2)</f>
        <v>0</v>
      </c>
      <c r="E161" s="87"/>
      <c r="F161" s="87"/>
      <c r="G161" s="87"/>
    </row>
    <row r="162" ht="13.5" hidden="1" customHeight="1">
      <c r="A162" s="99"/>
      <c r="B162" s="99"/>
      <c r="C162" s="99"/>
      <c r="D162" s="100"/>
      <c r="E162" s="87"/>
      <c r="F162" s="87"/>
      <c r="G162" s="87"/>
    </row>
    <row r="163" ht="13.5" hidden="1" customHeight="1">
      <c r="A163" s="99"/>
      <c r="B163" s="99"/>
      <c r="C163" s="99"/>
      <c r="D163" s="100"/>
      <c r="E163" s="87"/>
      <c r="F163" s="87"/>
      <c r="G163" s="87"/>
    </row>
    <row r="164" ht="13.5" hidden="1" customHeight="1">
      <c r="A164" s="139" t="s">
        <v>128</v>
      </c>
      <c r="B164" s="83"/>
      <c r="C164" s="83"/>
      <c r="D164" s="84"/>
      <c r="E164" s="87"/>
      <c r="F164" s="87"/>
      <c r="G164" s="87"/>
    </row>
    <row r="165" ht="33.75" hidden="1" customHeight="1">
      <c r="A165" s="85" t="s">
        <v>114</v>
      </c>
      <c r="B165" s="86" t="s">
        <v>126</v>
      </c>
      <c r="C165" s="86" t="s">
        <v>116</v>
      </c>
      <c r="D165" s="86" t="s">
        <v>122</v>
      </c>
      <c r="E165" s="87"/>
      <c r="F165" s="87"/>
      <c r="G165" s="87"/>
    </row>
    <row r="166" ht="13.5" hidden="1" customHeight="1">
      <c r="A166" s="88" t="s">
        <v>118</v>
      </c>
      <c r="B166" s="89" t="s">
        <v>119</v>
      </c>
      <c r="C166" s="90">
        <f>C125</f>
        <v>0</v>
      </c>
      <c r="D166" s="91">
        <f>1/B23*C166</f>
        <v>0</v>
      </c>
      <c r="E166" s="87"/>
      <c r="F166" s="87"/>
      <c r="G166" s="87"/>
    </row>
    <row r="167" ht="13.5" hidden="1" customHeight="1">
      <c r="A167" s="92" t="s">
        <v>120</v>
      </c>
      <c r="B167" s="2"/>
      <c r="C167" s="3"/>
      <c r="D167" s="93">
        <f>ROUND(SUM(D166),2)</f>
        <v>0</v>
      </c>
      <c r="E167" s="87"/>
      <c r="F167" s="87"/>
      <c r="G167" s="87"/>
    </row>
    <row r="168" ht="13.5" hidden="1" customHeight="1">
      <c r="A168" s="87"/>
      <c r="B168" s="87"/>
      <c r="C168" s="87"/>
      <c r="D168" s="87"/>
      <c r="E168" s="87"/>
      <c r="F168" s="87"/>
      <c r="G168" s="87"/>
    </row>
    <row r="169" ht="13.5" hidden="1" customHeight="1">
      <c r="A169" s="87"/>
      <c r="B169" s="87"/>
      <c r="C169" s="87"/>
      <c r="D169" s="87"/>
      <c r="E169" s="87"/>
      <c r="F169" s="87"/>
      <c r="G169" s="87"/>
    </row>
    <row r="170" ht="13.5" hidden="1" customHeight="1">
      <c r="A170" s="139" t="s">
        <v>129</v>
      </c>
      <c r="B170" s="83"/>
      <c r="C170" s="83"/>
      <c r="D170" s="83"/>
      <c r="E170" s="84"/>
      <c r="F170" s="87"/>
      <c r="G170" s="87"/>
    </row>
    <row r="171" ht="36.0" hidden="1" customHeight="1">
      <c r="A171" s="85" t="s">
        <v>114</v>
      </c>
      <c r="B171" s="86" t="s">
        <v>126</v>
      </c>
      <c r="C171" s="86" t="s">
        <v>130</v>
      </c>
      <c r="D171" s="86" t="s">
        <v>131</v>
      </c>
      <c r="E171" s="86" t="s">
        <v>132</v>
      </c>
      <c r="F171" s="86" t="s">
        <v>133</v>
      </c>
      <c r="G171" s="86" t="s">
        <v>134</v>
      </c>
    </row>
    <row r="172" ht="13.5" hidden="1" customHeight="1">
      <c r="A172" s="88" t="s">
        <v>118</v>
      </c>
      <c r="B172" s="89" t="s">
        <v>119</v>
      </c>
      <c r="C172" s="101">
        <v>16.0</v>
      </c>
      <c r="D172" s="102" t="s">
        <v>135</v>
      </c>
      <c r="E172" s="103">
        <f>1/B24*C172*(1/188.76)</f>
        <v>0.0003767276495</v>
      </c>
      <c r="F172" s="104">
        <f>C125</f>
        <v>0</v>
      </c>
      <c r="G172" s="91">
        <f>E172*F172</f>
        <v>0</v>
      </c>
    </row>
    <row r="173" ht="13.5" hidden="1" customHeight="1">
      <c r="A173" s="105"/>
      <c r="B173" s="105"/>
      <c r="C173" s="105"/>
      <c r="D173" s="105"/>
      <c r="E173" s="105"/>
      <c r="F173" s="106" t="s">
        <v>120</v>
      </c>
      <c r="G173" s="93">
        <f>SUM(G172)</f>
        <v>0</v>
      </c>
    </row>
    <row r="174" ht="13.5" hidden="1" customHeight="1">
      <c r="A174" s="87"/>
      <c r="B174" s="87"/>
      <c r="C174" s="87"/>
      <c r="D174" s="87"/>
      <c r="E174" s="87"/>
      <c r="F174" s="87"/>
      <c r="G174" s="87"/>
    </row>
    <row r="175" ht="13.5" hidden="1" customHeight="1">
      <c r="A175" s="87"/>
      <c r="B175" s="87"/>
      <c r="C175" s="87"/>
      <c r="D175" s="87"/>
      <c r="E175" s="87"/>
      <c r="F175" s="87"/>
      <c r="G175" s="87"/>
    </row>
    <row r="176" ht="13.5" hidden="1" customHeight="1">
      <c r="A176" s="139" t="s">
        <v>136</v>
      </c>
      <c r="B176" s="83"/>
      <c r="C176" s="83"/>
      <c r="D176" s="83"/>
      <c r="E176" s="84"/>
      <c r="F176" s="140"/>
      <c r="G176" s="141"/>
    </row>
    <row r="177" ht="39.75" hidden="1" customHeight="1">
      <c r="A177" s="85" t="s">
        <v>114</v>
      </c>
      <c r="B177" s="86" t="s">
        <v>137</v>
      </c>
      <c r="C177" s="86" t="s">
        <v>138</v>
      </c>
      <c r="D177" s="86" t="s">
        <v>139</v>
      </c>
      <c r="E177" s="86" t="s">
        <v>140</v>
      </c>
      <c r="F177" s="86" t="s">
        <v>133</v>
      </c>
      <c r="G177" s="86" t="s">
        <v>134</v>
      </c>
    </row>
    <row r="178" ht="13.5" hidden="1" customHeight="1">
      <c r="A178" s="88" t="s">
        <v>118</v>
      </c>
      <c r="B178" s="89" t="s">
        <v>119</v>
      </c>
      <c r="C178" s="101">
        <v>16.0</v>
      </c>
      <c r="D178" s="102" t="s">
        <v>135</v>
      </c>
      <c r="E178" s="103">
        <f>1/B25*C178*(1/188.76)</f>
        <v>0.0008693714987</v>
      </c>
      <c r="F178" s="104">
        <f>C125</f>
        <v>0</v>
      </c>
      <c r="G178" s="91">
        <f>E178*F178</f>
        <v>0</v>
      </c>
    </row>
    <row r="179" ht="13.5" hidden="1" customHeight="1">
      <c r="A179" s="105"/>
      <c r="B179" s="105"/>
      <c r="C179" s="105"/>
      <c r="D179" s="105"/>
      <c r="E179" s="105"/>
      <c r="F179" s="106" t="s">
        <v>120</v>
      </c>
      <c r="G179" s="93">
        <f>SUM(G178)</f>
        <v>0</v>
      </c>
    </row>
    <row r="180" ht="12.75" customHeight="1"/>
    <row r="181" ht="12.75" customHeight="1"/>
    <row r="182" ht="12.75" customHeight="1"/>
    <row r="183" ht="28.5" hidden="1" customHeight="1">
      <c r="A183" s="107" t="s">
        <v>141</v>
      </c>
      <c r="B183" s="108" t="s">
        <v>142</v>
      </c>
      <c r="C183" s="108" t="s">
        <v>143</v>
      </c>
      <c r="D183" s="108" t="s">
        <v>144</v>
      </c>
    </row>
    <row r="184" ht="13.5" hidden="1" customHeight="1">
      <c r="A184" s="109" t="s">
        <v>145</v>
      </c>
      <c r="B184" s="110">
        <f>D131</f>
        <v>0</v>
      </c>
      <c r="C184" s="110" t="str">
        <f>'Produtividade Região do Vale do Itajaí'!$B$23</f>
        <v>#REF!</v>
      </c>
      <c r="D184" s="111" t="str">
        <f t="shared" ref="D184:D192" si="15">B184*C184</f>
        <v>#REF!</v>
      </c>
    </row>
    <row r="185" ht="13.5" hidden="1" customHeight="1">
      <c r="A185" s="109" t="s">
        <v>146</v>
      </c>
      <c r="B185" s="110">
        <f>D137</f>
        <v>0</v>
      </c>
      <c r="C185" s="110" t="str">
        <f>'Produtividade Região do Vale do Itajaí'!$C$23</f>
        <v>#REF!</v>
      </c>
      <c r="D185" s="111" t="str">
        <f t="shared" si="15"/>
        <v>#REF!</v>
      </c>
    </row>
    <row r="186" ht="13.5" hidden="1" customHeight="1">
      <c r="A186" s="109" t="s">
        <v>147</v>
      </c>
      <c r="B186" s="110">
        <f>D143</f>
        <v>0</v>
      </c>
      <c r="C186" s="110" t="str">
        <f>'Produtividade Região do Vale do Itajaí'!$D$23</f>
        <v>#REF!</v>
      </c>
      <c r="D186" s="111" t="str">
        <f t="shared" si="15"/>
        <v>#REF!</v>
      </c>
    </row>
    <row r="187" ht="13.5" hidden="1" customHeight="1">
      <c r="A187" s="109" t="s">
        <v>148</v>
      </c>
      <c r="B187" s="110">
        <f>D149</f>
        <v>0</v>
      </c>
      <c r="C187" s="110" t="str">
        <f>'Produtividade Região do Vale do Itajaí'!$E$23</f>
        <v>#REF!</v>
      </c>
      <c r="D187" s="111" t="str">
        <f t="shared" si="15"/>
        <v>#REF!</v>
      </c>
    </row>
    <row r="188" ht="13.5" hidden="1" customHeight="1">
      <c r="A188" s="109" t="s">
        <v>149</v>
      </c>
      <c r="B188" s="110">
        <f>D155</f>
        <v>0</v>
      </c>
      <c r="C188" s="110" t="str">
        <f>'Produtividade Região do Vale do Itajaí'!$G$23</f>
        <v>#REF!</v>
      </c>
      <c r="D188" s="111" t="str">
        <f t="shared" si="15"/>
        <v>#REF!</v>
      </c>
    </row>
    <row r="189" ht="13.5" hidden="1" customHeight="1">
      <c r="A189" s="109" t="s">
        <v>150</v>
      </c>
      <c r="B189" s="110">
        <f>D161</f>
        <v>0</v>
      </c>
      <c r="C189" s="110" t="str">
        <f>'Produtividade Região do Vale do Itajaí'!$H$23</f>
        <v>#REF!</v>
      </c>
      <c r="D189" s="111" t="str">
        <f t="shared" si="15"/>
        <v>#REF!</v>
      </c>
    </row>
    <row r="190" ht="13.5" hidden="1" customHeight="1">
      <c r="A190" s="109" t="s">
        <v>151</v>
      </c>
      <c r="B190" s="110">
        <f>D167</f>
        <v>0</v>
      </c>
      <c r="C190" s="142" t="str">
        <f>'Produtividade Região do Vale do Itajaí'!$I$23</f>
        <v>#REF!</v>
      </c>
      <c r="D190" s="111" t="str">
        <f t="shared" si="15"/>
        <v>#REF!</v>
      </c>
    </row>
    <row r="191" ht="13.5" hidden="1" customHeight="1">
      <c r="A191" s="109" t="s">
        <v>152</v>
      </c>
      <c r="B191" s="110">
        <f>G173</f>
        <v>0</v>
      </c>
      <c r="C191" s="110" t="str">
        <f>'Produtividade Região do Vale do Itajaí'!$J$23</f>
        <v>#REF!</v>
      </c>
      <c r="D191" s="111" t="str">
        <f t="shared" si="15"/>
        <v>#REF!</v>
      </c>
    </row>
    <row r="192" ht="13.5" hidden="1" customHeight="1">
      <c r="A192" s="109" t="s">
        <v>153</v>
      </c>
      <c r="B192" s="110">
        <f>G178</f>
        <v>0</v>
      </c>
      <c r="C192" s="110" t="str">
        <f>'Produtividade Região do Vale do Itajaí'!$K$23</f>
        <v>#REF!</v>
      </c>
      <c r="D192" s="111" t="str">
        <f t="shared" si="15"/>
        <v>#REF!</v>
      </c>
    </row>
    <row r="193" ht="13.5" hidden="1" customHeight="1">
      <c r="A193" s="112" t="s">
        <v>154</v>
      </c>
      <c r="B193" s="2"/>
      <c r="C193" s="3"/>
      <c r="D193" s="113" t="str">
        <f>ROUND(SUM(D184:D192),2)</f>
        <v>#REF!</v>
      </c>
    </row>
    <row r="194" ht="13.5" hidden="1" customHeight="1">
      <c r="A194" s="114" t="s">
        <v>155</v>
      </c>
      <c r="B194" s="2"/>
      <c r="C194" s="3"/>
      <c r="D194" s="115" t="str">
        <f>D193*12</f>
        <v>#REF!</v>
      </c>
    </row>
    <row r="195" ht="13.5" hidden="1" customHeight="1">
      <c r="A195" s="15"/>
      <c r="B195" s="15"/>
      <c r="C195" s="15"/>
      <c r="D195" s="15"/>
    </row>
    <row r="196" ht="13.5" hidden="1" customHeight="1">
      <c r="A196" s="73" t="s">
        <v>156</v>
      </c>
      <c r="B196" s="2"/>
      <c r="C196" s="3"/>
      <c r="D196" s="116" t="str">
        <f>D193/C125</f>
        <v>#REF!</v>
      </c>
    </row>
    <row r="197" ht="13.5" hidden="1" customHeight="1">
      <c r="A197" s="15"/>
      <c r="B197" s="15"/>
      <c r="C197" s="15"/>
      <c r="D197" s="15"/>
    </row>
    <row r="198" ht="13.5" hidden="1" customHeight="1">
      <c r="A198" s="117" t="s">
        <v>157</v>
      </c>
      <c r="B198" s="2"/>
      <c r="C198" s="3"/>
      <c r="D198" s="118">
        <v>1.0</v>
      </c>
    </row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</sheetData>
  <mergeCells count="53">
    <mergeCell ref="A140:E140"/>
    <mergeCell ref="A143:C143"/>
    <mergeCell ref="A146:E146"/>
    <mergeCell ref="A149:C149"/>
    <mergeCell ref="A152:E152"/>
    <mergeCell ref="A155:C155"/>
    <mergeCell ref="A158:D158"/>
    <mergeCell ref="A161:C161"/>
    <mergeCell ref="A164:D164"/>
    <mergeCell ref="A167:C167"/>
    <mergeCell ref="A170:E170"/>
    <mergeCell ref="A176:E176"/>
    <mergeCell ref="A193:C193"/>
    <mergeCell ref="A194:C194"/>
    <mergeCell ref="A1:E1"/>
    <mergeCell ref="A2:E2"/>
    <mergeCell ref="A5:E5"/>
    <mergeCell ref="A6:B6"/>
    <mergeCell ref="C6:E6"/>
    <mergeCell ref="A7:B7"/>
    <mergeCell ref="C7:E7"/>
    <mergeCell ref="C12:E12"/>
    <mergeCell ref="C13:E13"/>
    <mergeCell ref="A8:B8"/>
    <mergeCell ref="C8:E8"/>
    <mergeCell ref="A9:B9"/>
    <mergeCell ref="C9:E9"/>
    <mergeCell ref="A10:B10"/>
    <mergeCell ref="C10:E10"/>
    <mergeCell ref="C11:E11"/>
    <mergeCell ref="A11:B11"/>
    <mergeCell ref="A12:B12"/>
    <mergeCell ref="A13:B13"/>
    <mergeCell ref="A41:C41"/>
    <mergeCell ref="A79:C79"/>
    <mergeCell ref="A96:C96"/>
    <mergeCell ref="A104:C104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8:E128"/>
    <mergeCell ref="A131:C131"/>
    <mergeCell ref="A134:E134"/>
    <mergeCell ref="A137:C137"/>
    <mergeCell ref="A196:C196"/>
    <mergeCell ref="A198:C198"/>
  </mergeCells>
  <printOptions/>
  <pageMargins bottom="0.75" footer="0.0" header="0.0" left="0.25" right="0.25" top="0.75"/>
  <pageSetup fitToHeight="0" paperSize="9" orientation="landscape"/>
  <headerFooter>
    <oddHeader>&amp;C&amp;A</oddHeader>
    <oddFooter>&amp;CPágina 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2.14"/>
    <col customWidth="1" min="2" max="2" width="26.57"/>
    <col customWidth="1" min="3" max="3" width="29.0"/>
    <col customWidth="1" min="4" max="4" width="17.14"/>
    <col customWidth="1" min="5" max="5" width="6.57"/>
    <col customWidth="1" min="6" max="7" width="11.71"/>
    <col customWidth="1" min="8" max="26" width="8.71"/>
  </cols>
  <sheetData>
    <row r="1">
      <c r="A1" s="1" t="s">
        <v>0</v>
      </c>
      <c r="B1" s="2"/>
      <c r="C1" s="2"/>
      <c r="D1" s="2"/>
      <c r="E1" s="3"/>
    </row>
    <row r="2">
      <c r="A2" s="4" t="s">
        <v>1</v>
      </c>
      <c r="B2" s="2"/>
      <c r="C2" s="2"/>
      <c r="D2" s="2"/>
      <c r="E2" s="3"/>
    </row>
    <row r="3" ht="12.75" customHeight="1"/>
    <row r="4" ht="12.75" customHeight="1"/>
    <row r="5" ht="13.5" customHeight="1">
      <c r="A5" s="5" t="s">
        <v>2</v>
      </c>
      <c r="B5" s="2"/>
      <c r="C5" s="2"/>
      <c r="D5" s="2"/>
      <c r="E5" s="3"/>
    </row>
    <row r="6" ht="13.5" customHeight="1">
      <c r="A6" s="6" t="s">
        <v>3</v>
      </c>
      <c r="B6" s="3"/>
      <c r="C6" s="7" t="s">
        <v>4</v>
      </c>
      <c r="D6" s="2"/>
      <c r="E6" s="3"/>
    </row>
    <row r="7" ht="13.5" customHeight="1">
      <c r="A7" s="8" t="s">
        <v>5</v>
      </c>
      <c r="B7" s="3"/>
      <c r="C7" s="9">
        <v>22.0</v>
      </c>
      <c r="D7" s="2"/>
      <c r="E7" s="3"/>
    </row>
    <row r="8" ht="13.5" customHeight="1">
      <c r="A8" s="6" t="s">
        <v>6</v>
      </c>
      <c r="B8" s="3"/>
      <c r="C8" s="7" t="s">
        <v>7</v>
      </c>
      <c r="D8" s="2"/>
      <c r="E8" s="3"/>
    </row>
    <row r="9" ht="13.5" customHeight="1">
      <c r="A9" s="8" t="s">
        <v>8</v>
      </c>
      <c r="B9" s="3"/>
      <c r="C9" s="119"/>
      <c r="D9" s="2"/>
      <c r="E9" s="3"/>
    </row>
    <row r="10" ht="15.75" customHeight="1">
      <c r="A10" s="6" t="s">
        <v>9</v>
      </c>
      <c r="B10" s="3"/>
      <c r="C10" s="7" t="s">
        <v>10</v>
      </c>
      <c r="D10" s="2"/>
      <c r="E10" s="3"/>
    </row>
    <row r="11" ht="13.5" customHeight="1">
      <c r="A11" s="8" t="s">
        <v>11</v>
      </c>
      <c r="B11" s="3"/>
      <c r="C11" s="11" t="s">
        <v>201</v>
      </c>
      <c r="D11" s="2"/>
      <c r="E11" s="3"/>
    </row>
    <row r="12" ht="14.25" customHeight="1">
      <c r="A12" s="6" t="s">
        <v>13</v>
      </c>
      <c r="B12" s="3"/>
      <c r="C12" s="12">
        <v>1.0</v>
      </c>
      <c r="D12" s="2"/>
      <c r="E12" s="3"/>
    </row>
    <row r="13" ht="13.5" customHeight="1">
      <c r="A13" s="8" t="s">
        <v>14</v>
      </c>
      <c r="B13" s="3"/>
      <c r="C13" s="13">
        <v>44197.0</v>
      </c>
      <c r="D13" s="2"/>
      <c r="E13" s="3"/>
    </row>
    <row r="14" ht="13.5" customHeight="1">
      <c r="A14" s="14"/>
      <c r="B14" s="14"/>
      <c r="C14" s="14"/>
      <c r="D14" s="14"/>
      <c r="E14" s="14"/>
    </row>
    <row r="15" ht="13.5" customHeight="1">
      <c r="A15" s="15"/>
      <c r="B15" s="15"/>
      <c r="C15" s="15"/>
      <c r="D15" s="15"/>
      <c r="E15" s="15"/>
    </row>
    <row r="16" ht="13.5" hidden="1" customHeight="1">
      <c r="A16" s="16" t="s">
        <v>15</v>
      </c>
      <c r="B16" s="17" t="s">
        <v>16</v>
      </c>
      <c r="C16" s="15"/>
      <c r="D16" s="15"/>
      <c r="E16" s="15"/>
    </row>
    <row r="17" ht="13.5" hidden="1" customHeight="1">
      <c r="A17" s="18" t="s">
        <v>17</v>
      </c>
      <c r="B17" s="19">
        <v>600.0</v>
      </c>
      <c r="C17" s="15"/>
      <c r="D17" s="15"/>
      <c r="E17" s="15"/>
    </row>
    <row r="18" ht="13.5" hidden="1" customHeight="1">
      <c r="A18" s="20" t="s">
        <v>18</v>
      </c>
      <c r="B18" s="21">
        <v>1125.0</v>
      </c>
      <c r="C18" s="15"/>
      <c r="D18" s="15"/>
      <c r="E18" s="15"/>
    </row>
    <row r="19" ht="13.5" hidden="1" customHeight="1">
      <c r="A19" s="20" t="s">
        <v>19</v>
      </c>
      <c r="B19" s="19">
        <v>750.0</v>
      </c>
      <c r="C19" s="15"/>
      <c r="D19" s="15"/>
      <c r="E19" s="15"/>
    </row>
    <row r="20" ht="13.5" hidden="1" customHeight="1">
      <c r="A20" s="20" t="s">
        <v>20</v>
      </c>
      <c r="B20" s="19">
        <v>150.0</v>
      </c>
      <c r="C20" s="15"/>
      <c r="D20" s="15"/>
      <c r="E20" s="15"/>
    </row>
    <row r="21" ht="13.5" hidden="1" customHeight="1">
      <c r="A21" s="20" t="s">
        <v>21</v>
      </c>
      <c r="B21" s="21">
        <v>1350.0</v>
      </c>
      <c r="C21" s="15"/>
      <c r="D21" s="15"/>
      <c r="E21" s="15"/>
    </row>
    <row r="22" ht="14.25" hidden="1" customHeight="1">
      <c r="A22" s="20" t="s">
        <v>22</v>
      </c>
      <c r="B22" s="21">
        <v>4500.0</v>
      </c>
      <c r="C22" s="15"/>
      <c r="D22" s="15"/>
      <c r="E22" s="15"/>
    </row>
    <row r="23" ht="13.5" hidden="1" customHeight="1">
      <c r="A23" s="20" t="s">
        <v>23</v>
      </c>
      <c r="B23" s="21">
        <v>75000.0</v>
      </c>
      <c r="C23" s="15"/>
      <c r="D23" s="15"/>
      <c r="E23" s="15"/>
    </row>
    <row r="24" ht="13.5" hidden="1" customHeight="1">
      <c r="A24" s="20" t="s">
        <v>24</v>
      </c>
      <c r="B24" s="19">
        <v>225.0</v>
      </c>
      <c r="C24" s="15"/>
      <c r="D24" s="15"/>
      <c r="E24" s="15"/>
    </row>
    <row r="25" ht="13.5" hidden="1" customHeight="1">
      <c r="A25" s="20" t="s">
        <v>25</v>
      </c>
      <c r="B25" s="22">
        <v>97.5</v>
      </c>
      <c r="C25" s="15"/>
      <c r="D25" s="15"/>
      <c r="E25" s="15"/>
    </row>
    <row r="26" ht="13.5" hidden="1" customHeight="1">
      <c r="A26" s="20" t="s">
        <v>26</v>
      </c>
      <c r="B26" s="22">
        <v>337.5</v>
      </c>
      <c r="C26" s="15"/>
      <c r="D26" s="15"/>
      <c r="E26" s="15"/>
    </row>
    <row r="27" ht="12.75" customHeight="1"/>
    <row r="28" ht="13.5" customHeight="1"/>
    <row r="29" ht="30.75" customHeight="1">
      <c r="A29" s="23" t="s">
        <v>27</v>
      </c>
      <c r="B29" s="24" t="s">
        <v>28</v>
      </c>
      <c r="C29" s="24" t="s">
        <v>29</v>
      </c>
    </row>
    <row r="30" ht="13.5" customHeight="1">
      <c r="A30" s="25" t="s">
        <v>30</v>
      </c>
      <c r="B30" s="25"/>
      <c r="C30" s="25"/>
    </row>
    <row r="31" ht="13.5" customHeight="1">
      <c r="A31" s="26" t="s">
        <v>31</v>
      </c>
      <c r="B31" s="27" t="s">
        <v>32</v>
      </c>
      <c r="C31" s="27" t="s">
        <v>33</v>
      </c>
    </row>
    <row r="32" ht="13.5" customHeight="1">
      <c r="A32" s="28" t="s">
        <v>34</v>
      </c>
      <c r="B32" s="29"/>
      <c r="C32" s="30" t="str">
        <f>C9</f>
        <v/>
      </c>
    </row>
    <row r="33" ht="13.5" customHeight="1">
      <c r="A33" s="28" t="s">
        <v>35</v>
      </c>
      <c r="B33" s="31"/>
      <c r="C33" s="32"/>
    </row>
    <row r="34" ht="13.5" customHeight="1">
      <c r="A34" s="28" t="s">
        <v>36</v>
      </c>
      <c r="B34" s="33">
        <v>0.2</v>
      </c>
      <c r="C34" s="30">
        <f>C32*B34</f>
        <v>0</v>
      </c>
    </row>
    <row r="35" ht="13.5" customHeight="1">
      <c r="A35" s="28" t="s">
        <v>37</v>
      </c>
      <c r="B35" s="34"/>
      <c r="C35" s="30"/>
    </row>
    <row r="36" ht="13.5" customHeight="1">
      <c r="A36" s="28" t="s">
        <v>38</v>
      </c>
      <c r="B36" s="34"/>
      <c r="C36" s="30"/>
    </row>
    <row r="37" ht="13.5" customHeight="1">
      <c r="A37" s="28" t="s">
        <v>39</v>
      </c>
      <c r="B37" s="34"/>
      <c r="C37" s="30"/>
    </row>
    <row r="38" ht="13.5" customHeight="1">
      <c r="A38" s="28" t="s">
        <v>40</v>
      </c>
      <c r="B38" s="35"/>
      <c r="C38" s="30"/>
    </row>
    <row r="39" ht="13.5" customHeight="1">
      <c r="A39" s="36" t="s">
        <v>41</v>
      </c>
      <c r="B39" s="37"/>
      <c r="C39" s="38">
        <f>SUM(C32:C38)</f>
        <v>0</v>
      </c>
    </row>
    <row r="40" ht="13.5" customHeight="1">
      <c r="A40" s="39"/>
      <c r="B40" s="40"/>
      <c r="C40" s="41"/>
    </row>
    <row r="41" ht="13.5" customHeight="1">
      <c r="A41" s="42" t="s">
        <v>42</v>
      </c>
      <c r="B41" s="2"/>
      <c r="C41" s="3"/>
    </row>
    <row r="42" ht="13.5" customHeight="1">
      <c r="A42" s="43" t="s">
        <v>43</v>
      </c>
      <c r="B42" s="44" t="s">
        <v>32</v>
      </c>
      <c r="C42" s="44" t="s">
        <v>33</v>
      </c>
    </row>
    <row r="43" ht="13.5" customHeight="1">
      <c r="A43" s="28" t="s">
        <v>44</v>
      </c>
      <c r="B43" s="45">
        <v>0.0833</v>
      </c>
      <c r="C43" s="46">
        <f t="shared" ref="C43:C44" si="1">$B43*C$39</f>
        <v>0</v>
      </c>
    </row>
    <row r="44" ht="13.5" customHeight="1">
      <c r="A44" s="28" t="s">
        <v>202</v>
      </c>
      <c r="B44" s="45">
        <v>0.1111</v>
      </c>
      <c r="C44" s="46">
        <f t="shared" si="1"/>
        <v>0</v>
      </c>
    </row>
    <row r="45" ht="13.5" customHeight="1">
      <c r="A45" s="36" t="s">
        <v>46</v>
      </c>
      <c r="B45" s="47">
        <f t="shared" ref="B45:C45" si="2">SUM(B43:B44)</f>
        <v>0.1944</v>
      </c>
      <c r="C45" s="38">
        <f t="shared" si="2"/>
        <v>0</v>
      </c>
    </row>
    <row r="46">
      <c r="A46" s="43" t="s">
        <v>203</v>
      </c>
      <c r="B46" s="44" t="s">
        <v>32</v>
      </c>
      <c r="C46" s="44" t="s">
        <v>33</v>
      </c>
    </row>
    <row r="47" ht="13.5" customHeight="1">
      <c r="A47" s="28" t="s">
        <v>48</v>
      </c>
      <c r="B47" s="45">
        <v>0.2</v>
      </c>
      <c r="C47" s="46">
        <f>B47*(C45+C39)</f>
        <v>0</v>
      </c>
    </row>
    <row r="48" ht="13.5" customHeight="1">
      <c r="A48" s="28" t="s">
        <v>49</v>
      </c>
      <c r="B48" s="45">
        <v>0.025</v>
      </c>
      <c r="C48" s="46">
        <f t="shared" ref="C48:C54" si="3">$B48*(C$39+C$45)</f>
        <v>0</v>
      </c>
    </row>
    <row r="49" ht="13.5" customHeight="1">
      <c r="A49" s="28" t="s">
        <v>204</v>
      </c>
      <c r="B49" s="45">
        <v>0.03</v>
      </c>
      <c r="C49" s="46">
        <f t="shared" si="3"/>
        <v>0</v>
      </c>
    </row>
    <row r="50" ht="13.5" customHeight="1">
      <c r="A50" s="28" t="s">
        <v>51</v>
      </c>
      <c r="B50" s="45">
        <v>0.015</v>
      </c>
      <c r="C50" s="46">
        <f t="shared" si="3"/>
        <v>0</v>
      </c>
    </row>
    <row r="51" ht="13.5" customHeight="1">
      <c r="A51" s="28" t="s">
        <v>52</v>
      </c>
      <c r="B51" s="45">
        <v>0.01</v>
      </c>
      <c r="C51" s="46">
        <f t="shared" si="3"/>
        <v>0</v>
      </c>
    </row>
    <row r="52" ht="13.5" customHeight="1">
      <c r="A52" s="28" t="s">
        <v>53</v>
      </c>
      <c r="B52" s="45">
        <v>0.006</v>
      </c>
      <c r="C52" s="46">
        <f t="shared" si="3"/>
        <v>0</v>
      </c>
    </row>
    <row r="53" ht="13.5" customHeight="1">
      <c r="A53" s="28" t="s">
        <v>54</v>
      </c>
      <c r="B53" s="45">
        <v>0.002</v>
      </c>
      <c r="C53" s="46">
        <f t="shared" si="3"/>
        <v>0</v>
      </c>
    </row>
    <row r="54" ht="15.0" customHeight="1">
      <c r="A54" s="28" t="s">
        <v>55</v>
      </c>
      <c r="B54" s="45">
        <v>0.08</v>
      </c>
      <c r="C54" s="46">
        <f t="shared" si="3"/>
        <v>0</v>
      </c>
    </row>
    <row r="55" ht="12.0" customHeight="1">
      <c r="A55" s="36" t="s">
        <v>46</v>
      </c>
      <c r="B55" s="47">
        <f t="shared" ref="B55:C55" si="4">SUM(B47:B54)</f>
        <v>0.368</v>
      </c>
      <c r="C55" s="38">
        <f t="shared" si="4"/>
        <v>0</v>
      </c>
    </row>
    <row r="56" ht="13.5" customHeight="1">
      <c r="A56" s="26" t="s">
        <v>56</v>
      </c>
      <c r="B56" s="44" t="s">
        <v>57</v>
      </c>
      <c r="C56" s="44" t="s">
        <v>33</v>
      </c>
    </row>
    <row r="57" ht="13.5" customHeight="1">
      <c r="A57" s="28" t="s">
        <v>58</v>
      </c>
      <c r="B57" s="48"/>
      <c r="C57" s="30">
        <f>(2*22*$B57)-(0.06*C32)</f>
        <v>0</v>
      </c>
    </row>
    <row r="58" ht="13.5" customHeight="1">
      <c r="A58" s="28" t="s">
        <v>59</v>
      </c>
      <c r="B58" s="48"/>
      <c r="C58" s="46" t="str">
        <f t="shared" ref="C58:C61" si="5">$B58</f>
        <v/>
      </c>
    </row>
    <row r="59" ht="13.5" customHeight="1">
      <c r="A59" s="50" t="s">
        <v>60</v>
      </c>
      <c r="B59" s="49"/>
      <c r="C59" s="46" t="str">
        <f t="shared" si="5"/>
        <v/>
      </c>
    </row>
    <row r="60" ht="14.25" customHeight="1">
      <c r="A60" s="28" t="s">
        <v>61</v>
      </c>
      <c r="B60" s="48"/>
      <c r="C60" s="46" t="str">
        <f t="shared" si="5"/>
        <v/>
      </c>
    </row>
    <row r="61" ht="13.5" customHeight="1">
      <c r="A61" s="28" t="s">
        <v>62</v>
      </c>
      <c r="B61" s="48"/>
      <c r="C61" s="46" t="str">
        <f t="shared" si="5"/>
        <v/>
      </c>
    </row>
    <row r="62" ht="13.5" customHeight="1">
      <c r="A62" s="36" t="s">
        <v>46</v>
      </c>
      <c r="B62" s="38"/>
      <c r="C62" s="38">
        <f>SUM(C57:C61)</f>
        <v>0</v>
      </c>
    </row>
    <row r="63" ht="13.5" customHeight="1">
      <c r="A63" s="43" t="s">
        <v>63</v>
      </c>
      <c r="B63" s="44" t="s">
        <v>32</v>
      </c>
      <c r="C63" s="44" t="s">
        <v>33</v>
      </c>
    </row>
    <row r="64" ht="13.5" customHeight="1">
      <c r="A64" s="51" t="s">
        <v>64</v>
      </c>
      <c r="B64" s="52">
        <f t="shared" ref="B64:C64" si="6">B45</f>
        <v>0.1944</v>
      </c>
      <c r="C64" s="46">
        <f t="shared" si="6"/>
        <v>0</v>
      </c>
    </row>
    <row r="65" ht="13.5" customHeight="1">
      <c r="A65" s="51" t="s">
        <v>65</v>
      </c>
      <c r="B65" s="52">
        <f t="shared" ref="B65:C65" si="7">B55</f>
        <v>0.368</v>
      </c>
      <c r="C65" s="46">
        <f t="shared" si="7"/>
        <v>0</v>
      </c>
    </row>
    <row r="66" ht="13.5" customHeight="1">
      <c r="A66" s="51" t="s">
        <v>56</v>
      </c>
      <c r="B66" s="52"/>
      <c r="C66" s="46">
        <f>C62</f>
        <v>0</v>
      </c>
    </row>
    <row r="67" ht="13.5" customHeight="1">
      <c r="A67" s="53" t="s">
        <v>162</v>
      </c>
      <c r="B67" s="37"/>
      <c r="C67" s="38">
        <f>SUM(C64:C66)</f>
        <v>0</v>
      </c>
    </row>
    <row r="68" ht="13.5" customHeight="1">
      <c r="A68" s="54"/>
      <c r="B68" s="41"/>
      <c r="C68" s="41"/>
    </row>
    <row r="69" ht="13.5" customHeight="1">
      <c r="A69" s="55" t="s">
        <v>67</v>
      </c>
      <c r="B69" s="25"/>
      <c r="C69" s="25"/>
    </row>
    <row r="70" ht="13.5" customHeight="1">
      <c r="A70" s="26" t="s">
        <v>68</v>
      </c>
      <c r="B70" s="44" t="s">
        <v>32</v>
      </c>
      <c r="C70" s="44" t="s">
        <v>33</v>
      </c>
    </row>
    <row r="71" ht="13.5" customHeight="1">
      <c r="A71" s="28" t="s">
        <v>69</v>
      </c>
      <c r="B71" s="45">
        <f>1/12*0.05</f>
        <v>0.004166666667</v>
      </c>
      <c r="C71" s="46">
        <f t="shared" ref="C71:C76" si="8">$B71*C$39</f>
        <v>0</v>
      </c>
    </row>
    <row r="72" ht="13.5" customHeight="1">
      <c r="A72" s="56" t="s">
        <v>70</v>
      </c>
      <c r="B72" s="45">
        <f>B54*B71</f>
        <v>0.0003333333333</v>
      </c>
      <c r="C72" s="46">
        <f t="shared" si="8"/>
        <v>0</v>
      </c>
    </row>
    <row r="73" ht="13.5" customHeight="1">
      <c r="A73" s="28" t="s">
        <v>205</v>
      </c>
      <c r="B73" s="57">
        <v>0.02</v>
      </c>
      <c r="C73" s="46">
        <f t="shared" si="8"/>
        <v>0</v>
      </c>
    </row>
    <row r="74" ht="13.5" customHeight="1">
      <c r="A74" s="28" t="s">
        <v>72</v>
      </c>
      <c r="B74" s="45">
        <f>1/30*7/12</f>
        <v>0.01944444444</v>
      </c>
      <c r="C74" s="46">
        <f t="shared" si="8"/>
        <v>0</v>
      </c>
    </row>
    <row r="75" ht="13.5" customHeight="1">
      <c r="A75" s="28" t="s">
        <v>73</v>
      </c>
      <c r="B75" s="45">
        <f>B55*B74</f>
        <v>0.007155555556</v>
      </c>
      <c r="C75" s="46">
        <f t="shared" si="8"/>
        <v>0</v>
      </c>
    </row>
    <row r="76" ht="13.5" customHeight="1">
      <c r="A76" s="28" t="s">
        <v>74</v>
      </c>
      <c r="B76" s="57">
        <v>0.02</v>
      </c>
      <c r="C76" s="46">
        <f t="shared" si="8"/>
        <v>0</v>
      </c>
    </row>
    <row r="77" ht="13.5" customHeight="1">
      <c r="A77" s="36" t="s">
        <v>41</v>
      </c>
      <c r="B77" s="37">
        <f t="shared" ref="B77:C77" si="9">SUM(B71:B76)</f>
        <v>0.0711</v>
      </c>
      <c r="C77" s="38">
        <f t="shared" si="9"/>
        <v>0</v>
      </c>
    </row>
    <row r="78" ht="13.5" customHeight="1">
      <c r="A78" s="143"/>
      <c r="B78" s="144"/>
      <c r="C78" s="144"/>
    </row>
    <row r="79" ht="13.5" customHeight="1">
      <c r="A79" s="42" t="s">
        <v>75</v>
      </c>
      <c r="B79" s="2"/>
      <c r="C79" s="3"/>
    </row>
    <row r="80" ht="13.5" customHeight="1">
      <c r="A80" s="26" t="s">
        <v>76</v>
      </c>
      <c r="B80" s="44" t="s">
        <v>32</v>
      </c>
      <c r="C80" s="44" t="s">
        <v>33</v>
      </c>
    </row>
    <row r="81" ht="13.5" customHeight="1">
      <c r="A81" s="58" t="s">
        <v>77</v>
      </c>
      <c r="B81" s="59">
        <v>0.00926</v>
      </c>
      <c r="C81" s="46">
        <f>$B81*(C$39+C67+C77)</f>
        <v>0</v>
      </c>
    </row>
    <row r="82" ht="13.5" customHeight="1">
      <c r="A82" s="58" t="s">
        <v>78</v>
      </c>
      <c r="B82" s="45">
        <v>0.0028</v>
      </c>
      <c r="C82" s="46">
        <f>$B82*(C$39+C67+C77)</f>
        <v>0</v>
      </c>
    </row>
    <row r="83" ht="13.5" customHeight="1">
      <c r="A83" s="58" t="s">
        <v>79</v>
      </c>
      <c r="B83" s="45">
        <v>4.0E-4</v>
      </c>
      <c r="C83" s="46">
        <f>$B83*(C$39+C67+C77)</f>
        <v>0</v>
      </c>
    </row>
    <row r="84" ht="13.5" customHeight="1">
      <c r="A84" s="58" t="s">
        <v>80</v>
      </c>
      <c r="B84" s="45">
        <v>0.0027</v>
      </c>
      <c r="C84" s="46">
        <f>$B84*(C$39+C67+C77)</f>
        <v>0</v>
      </c>
    </row>
    <row r="85" ht="14.25" customHeight="1">
      <c r="A85" s="58" t="s">
        <v>81</v>
      </c>
      <c r="B85" s="45">
        <v>9.0E-4</v>
      </c>
      <c r="C85" s="46">
        <f>$B85*(C$39+C67+C77)</f>
        <v>0</v>
      </c>
    </row>
    <row r="86" ht="13.5" customHeight="1">
      <c r="A86" s="58" t="s">
        <v>82</v>
      </c>
      <c r="B86" s="45">
        <v>0.0166</v>
      </c>
      <c r="C86" s="46">
        <f>$B86*(C$39+C67+C77)</f>
        <v>0</v>
      </c>
    </row>
    <row r="87" ht="13.5" customHeight="1">
      <c r="A87" s="36" t="s">
        <v>46</v>
      </c>
      <c r="B87" s="47">
        <f t="shared" ref="B87:C87" si="10">SUM(B81:B86)</f>
        <v>0.03266</v>
      </c>
      <c r="C87" s="38">
        <f t="shared" si="10"/>
        <v>0</v>
      </c>
    </row>
    <row r="88" ht="13.5" customHeight="1">
      <c r="A88" s="26" t="s">
        <v>83</v>
      </c>
      <c r="B88" s="60"/>
      <c r="C88" s="44" t="s">
        <v>33</v>
      </c>
    </row>
    <row r="89" ht="13.5" customHeight="1">
      <c r="A89" s="28" t="s">
        <v>84</v>
      </c>
      <c r="B89" s="45">
        <v>0.0</v>
      </c>
      <c r="C89" s="46">
        <f>$B89*C$39</f>
        <v>0</v>
      </c>
    </row>
    <row r="90" ht="13.5" customHeight="1">
      <c r="A90" s="36" t="s">
        <v>46</v>
      </c>
      <c r="B90" s="47">
        <f t="shared" ref="B90:C90" si="11">SUM(B89)</f>
        <v>0</v>
      </c>
      <c r="C90" s="38">
        <f t="shared" si="11"/>
        <v>0</v>
      </c>
    </row>
    <row r="91" ht="13.5" customHeight="1">
      <c r="A91" s="26" t="s">
        <v>85</v>
      </c>
      <c r="B91" s="44" t="s">
        <v>32</v>
      </c>
      <c r="C91" s="44" t="s">
        <v>33</v>
      </c>
    </row>
    <row r="92" ht="13.5" customHeight="1">
      <c r="A92" s="28" t="s">
        <v>86</v>
      </c>
      <c r="B92" s="45">
        <f t="shared" ref="B92:C92" si="12">B87</f>
        <v>0.03266</v>
      </c>
      <c r="C92" s="46">
        <f t="shared" si="12"/>
        <v>0</v>
      </c>
    </row>
    <row r="93" ht="13.5" customHeight="1">
      <c r="A93" s="28" t="s">
        <v>87</v>
      </c>
      <c r="B93" s="45">
        <f t="shared" ref="B93:C93" si="13">B90</f>
        <v>0</v>
      </c>
      <c r="C93" s="46">
        <f t="shared" si="13"/>
        <v>0</v>
      </c>
    </row>
    <row r="94" ht="13.5" customHeight="1">
      <c r="A94" s="36" t="s">
        <v>41</v>
      </c>
      <c r="B94" s="37"/>
      <c r="C94" s="38">
        <f>SUM(C92:C93)</f>
        <v>0</v>
      </c>
    </row>
    <row r="95" ht="13.5" customHeight="1">
      <c r="A95" s="54"/>
      <c r="B95" s="64"/>
      <c r="C95" s="41"/>
    </row>
    <row r="96" ht="13.5" customHeight="1">
      <c r="A96" s="42" t="s">
        <v>88</v>
      </c>
      <c r="B96" s="2"/>
      <c r="C96" s="3"/>
    </row>
    <row r="97" ht="15.0" customHeight="1">
      <c r="A97" s="26" t="s">
        <v>89</v>
      </c>
      <c r="B97" s="44" t="s">
        <v>57</v>
      </c>
      <c r="C97" s="44" t="s">
        <v>33</v>
      </c>
    </row>
    <row r="98" ht="15.0" customHeight="1">
      <c r="A98" s="28" t="s">
        <v>90</v>
      </c>
      <c r="B98" s="66">
        <f>'Materiais - Equipamentos - Unif'!$E$354</f>
        <v>0</v>
      </c>
      <c r="C98" s="30">
        <f t="shared" ref="C98:C100" si="14">B98</f>
        <v>0</v>
      </c>
    </row>
    <row r="99" ht="15.0" customHeight="1">
      <c r="A99" s="28" t="s">
        <v>91</v>
      </c>
      <c r="B99" s="66">
        <f>'Materiais - Equipamentos - Unif'!$E$350</f>
        <v>0</v>
      </c>
      <c r="C99" s="30">
        <f t="shared" si="14"/>
        <v>0</v>
      </c>
    </row>
    <row r="100" ht="15.0" customHeight="1">
      <c r="A100" s="28" t="s">
        <v>92</v>
      </c>
      <c r="B100" s="66">
        <f>'Materiais - Equipamentos - Unif'!$E$352</f>
        <v>0</v>
      </c>
      <c r="C100" s="30">
        <f t="shared" si="14"/>
        <v>0</v>
      </c>
    </row>
    <row r="101" ht="15.0" customHeight="1">
      <c r="A101" s="28" t="s">
        <v>93</v>
      </c>
      <c r="B101" s="66"/>
      <c r="C101" s="30">
        <v>0.0</v>
      </c>
    </row>
    <row r="102" ht="15.0" customHeight="1">
      <c r="A102" s="36" t="s">
        <v>41</v>
      </c>
      <c r="B102" s="67"/>
      <c r="C102" s="38">
        <f>SUM(C98:C101)</f>
        <v>0</v>
      </c>
    </row>
    <row r="103" ht="15.75" customHeight="1">
      <c r="A103" s="54"/>
      <c r="B103" s="64"/>
      <c r="C103" s="41"/>
    </row>
    <row r="104" ht="16.5" customHeight="1">
      <c r="A104" s="42" t="s">
        <v>94</v>
      </c>
      <c r="B104" s="2"/>
      <c r="C104" s="3"/>
    </row>
    <row r="105" ht="17.25" customHeight="1">
      <c r="A105" s="26" t="s">
        <v>95</v>
      </c>
      <c r="B105" s="44" t="s">
        <v>32</v>
      </c>
      <c r="C105" s="44" t="s">
        <v>33</v>
      </c>
    </row>
    <row r="106" ht="15.0" customHeight="1">
      <c r="A106" s="28" t="s">
        <v>96</v>
      </c>
      <c r="B106" s="68"/>
      <c r="C106" s="46">
        <f>$B106*(C39+C67+C77+C94+C102)</f>
        <v>0</v>
      </c>
    </row>
    <row r="107" ht="13.5" customHeight="1">
      <c r="A107" s="28" t="s">
        <v>97</v>
      </c>
      <c r="B107" s="68"/>
      <c r="C107" s="46">
        <f>$B107*(C39+C67+C77+C94+C102+C106)</f>
        <v>0</v>
      </c>
    </row>
    <row r="108">
      <c r="A108" s="28" t="s">
        <v>206</v>
      </c>
      <c r="B108" s="45">
        <f>SUM(B109:B112)</f>
        <v>0.1225</v>
      </c>
      <c r="C108" s="46">
        <f>((C39+C67+C77+C94+C102+C106+C107)/(1-($B$108)))*$B108</f>
        <v>0</v>
      </c>
    </row>
    <row r="109" ht="13.5" customHeight="1">
      <c r="A109" s="69" t="s">
        <v>99</v>
      </c>
      <c r="B109" s="45">
        <v>0.0925</v>
      </c>
      <c r="C109" s="70">
        <f>((C39+C67+C77+C94+C102+C106+C107)/(1-($B$109+$B$111)))*$B109</f>
        <v>0</v>
      </c>
    </row>
    <row r="110" ht="13.5" customHeight="1">
      <c r="A110" s="69" t="s">
        <v>100</v>
      </c>
      <c r="B110" s="45"/>
      <c r="C110" s="70"/>
    </row>
    <row r="111" ht="13.5" customHeight="1">
      <c r="A111" s="69" t="s">
        <v>101</v>
      </c>
      <c r="B111" s="45">
        <v>0.03</v>
      </c>
      <c r="C111" s="70">
        <f>((C39+C67+C77+C94+C102+C106+C107)/(1-($B$111+$B$109)))*$B111</f>
        <v>0</v>
      </c>
    </row>
    <row r="112" ht="13.5" customHeight="1">
      <c r="A112" s="69" t="s">
        <v>102</v>
      </c>
      <c r="B112" s="71"/>
      <c r="C112" s="72"/>
    </row>
    <row r="113" ht="13.5" customHeight="1">
      <c r="A113" s="36" t="s">
        <v>41</v>
      </c>
      <c r="B113" s="67"/>
      <c r="C113" s="38">
        <f>SUM(C106:C108)</f>
        <v>0</v>
      </c>
    </row>
    <row r="114" ht="13.5" customHeight="1">
      <c r="A114" s="15"/>
      <c r="B114" s="15"/>
      <c r="C114" s="15"/>
    </row>
    <row r="115" ht="13.5" customHeight="1">
      <c r="A115" s="15"/>
      <c r="B115" s="15"/>
      <c r="C115" s="15"/>
    </row>
    <row r="116" ht="13.5" customHeight="1">
      <c r="A116" s="73" t="s">
        <v>103</v>
      </c>
      <c r="B116" s="3"/>
      <c r="C116" s="74" t="s">
        <v>29</v>
      </c>
    </row>
    <row r="117" ht="13.5" customHeight="1">
      <c r="A117" s="75" t="s">
        <v>104</v>
      </c>
      <c r="B117" s="3"/>
      <c r="C117" s="44" t="s">
        <v>33</v>
      </c>
    </row>
    <row r="118" ht="13.5" customHeight="1">
      <c r="A118" s="76" t="s">
        <v>105</v>
      </c>
      <c r="B118" s="3"/>
      <c r="C118" s="46">
        <f>C39</f>
        <v>0</v>
      </c>
    </row>
    <row r="119" ht="13.5" customHeight="1">
      <c r="A119" s="76" t="s">
        <v>106</v>
      </c>
      <c r="B119" s="3"/>
      <c r="C119" s="46">
        <f>C67</f>
        <v>0</v>
      </c>
    </row>
    <row r="120" ht="13.5" customHeight="1">
      <c r="A120" s="76" t="s">
        <v>107</v>
      </c>
      <c r="B120" s="3"/>
      <c r="C120" s="46">
        <f>C77</f>
        <v>0</v>
      </c>
    </row>
    <row r="121" ht="13.5" customHeight="1">
      <c r="A121" s="76" t="s">
        <v>108</v>
      </c>
      <c r="B121" s="3"/>
      <c r="C121" s="46">
        <f>C94</f>
        <v>0</v>
      </c>
    </row>
    <row r="122" ht="13.5" customHeight="1">
      <c r="A122" s="76" t="s">
        <v>109</v>
      </c>
      <c r="B122" s="3"/>
      <c r="C122" s="46">
        <f>C102</f>
        <v>0</v>
      </c>
    </row>
    <row r="123" ht="13.5" customHeight="1">
      <c r="A123" s="77" t="s">
        <v>110</v>
      </c>
      <c r="B123" s="3"/>
      <c r="C123" s="78">
        <f>SUM(C118:C122)</f>
        <v>0</v>
      </c>
    </row>
    <row r="124" ht="13.5" customHeight="1">
      <c r="A124" s="76" t="s">
        <v>111</v>
      </c>
      <c r="B124" s="3"/>
      <c r="C124" s="46">
        <f>C113</f>
        <v>0</v>
      </c>
    </row>
    <row r="125" ht="13.5" customHeight="1">
      <c r="A125" s="79" t="s">
        <v>112</v>
      </c>
      <c r="B125" s="3"/>
      <c r="C125" s="80">
        <f>ROUND(C118+C119+C120+C121+C122+C124,2)</f>
        <v>0</v>
      </c>
    </row>
    <row r="126" ht="12.75" customHeight="1"/>
    <row r="127" ht="13.5" hidden="1" customHeight="1">
      <c r="A127" s="81"/>
      <c r="B127" s="81"/>
      <c r="C127" s="81"/>
      <c r="D127" s="81"/>
      <c r="E127" s="81"/>
      <c r="F127" s="81"/>
      <c r="G127" s="81"/>
    </row>
    <row r="128" ht="13.5" hidden="1" customHeight="1">
      <c r="A128" s="82" t="s">
        <v>113</v>
      </c>
      <c r="B128" s="83"/>
      <c r="C128" s="83"/>
      <c r="D128" s="83"/>
      <c r="E128" s="84"/>
      <c r="F128" s="81"/>
      <c r="G128" s="81"/>
    </row>
    <row r="129" ht="24.75" hidden="1" customHeight="1">
      <c r="A129" s="85" t="s">
        <v>114</v>
      </c>
      <c r="B129" s="86" t="s">
        <v>115</v>
      </c>
      <c r="C129" s="86" t="s">
        <v>116</v>
      </c>
      <c r="D129" s="86" t="s">
        <v>117</v>
      </c>
      <c r="E129" s="87"/>
      <c r="F129" s="87"/>
      <c r="G129" s="87"/>
    </row>
    <row r="130" ht="13.5" hidden="1" customHeight="1">
      <c r="A130" s="88" t="s">
        <v>118</v>
      </c>
      <c r="B130" s="89" t="s">
        <v>119</v>
      </c>
      <c r="C130" s="90">
        <f>C125</f>
        <v>0</v>
      </c>
      <c r="D130" s="91">
        <f>1/B17*C130</f>
        <v>0</v>
      </c>
      <c r="E130" s="87"/>
      <c r="F130" s="87"/>
      <c r="G130" s="87"/>
    </row>
    <row r="131" ht="13.5" hidden="1" customHeight="1">
      <c r="A131" s="92" t="s">
        <v>120</v>
      </c>
      <c r="B131" s="2"/>
      <c r="C131" s="3"/>
      <c r="D131" s="93">
        <f>ROUND(SUM(D130),2)</f>
        <v>0</v>
      </c>
      <c r="E131" s="87"/>
      <c r="F131" s="87"/>
      <c r="G131" s="87"/>
    </row>
    <row r="132" ht="13.5" hidden="1" customHeight="1">
      <c r="A132" s="87"/>
      <c r="B132" s="87"/>
      <c r="C132" s="87"/>
      <c r="D132" s="87"/>
      <c r="E132" s="87"/>
      <c r="F132" s="87"/>
      <c r="G132" s="87"/>
    </row>
    <row r="133" ht="13.5" hidden="1" customHeight="1">
      <c r="A133" s="87"/>
      <c r="B133" s="87"/>
      <c r="C133" s="87"/>
      <c r="D133" s="87"/>
      <c r="E133" s="87"/>
      <c r="F133" s="87"/>
      <c r="G133" s="87"/>
    </row>
    <row r="134" ht="13.5" hidden="1" customHeight="1">
      <c r="A134" s="139" t="s">
        <v>121</v>
      </c>
      <c r="B134" s="83"/>
      <c r="C134" s="83"/>
      <c r="D134" s="83"/>
      <c r="E134" s="84"/>
      <c r="F134" s="87"/>
      <c r="G134" s="87"/>
    </row>
    <row r="135" ht="33.75" hidden="1" customHeight="1">
      <c r="A135" s="85" t="s">
        <v>114</v>
      </c>
      <c r="B135" s="86" t="s">
        <v>115</v>
      </c>
      <c r="C135" s="86" t="s">
        <v>116</v>
      </c>
      <c r="D135" s="86" t="s">
        <v>122</v>
      </c>
      <c r="E135" s="87"/>
      <c r="F135" s="87"/>
      <c r="G135" s="87"/>
    </row>
    <row r="136" ht="13.5" hidden="1" customHeight="1">
      <c r="A136" s="88" t="s">
        <v>118</v>
      </c>
      <c r="B136" s="89" t="s">
        <v>119</v>
      </c>
      <c r="C136" s="90">
        <f>C125</f>
        <v>0</v>
      </c>
      <c r="D136" s="91">
        <f>(1/B18)*C136</f>
        <v>0</v>
      </c>
      <c r="E136" s="87"/>
      <c r="F136" s="87"/>
      <c r="G136" s="87"/>
    </row>
    <row r="137" ht="13.5" hidden="1" customHeight="1">
      <c r="A137" s="92" t="s">
        <v>120</v>
      </c>
      <c r="B137" s="2"/>
      <c r="C137" s="3"/>
      <c r="D137" s="93">
        <f>ROUND(SUM(D136),2)</f>
        <v>0</v>
      </c>
      <c r="E137" s="87"/>
      <c r="F137" s="87"/>
      <c r="G137" s="87"/>
    </row>
    <row r="138" ht="13.5" hidden="1" customHeight="1">
      <c r="A138" s="87"/>
      <c r="B138" s="87"/>
      <c r="C138" s="87"/>
      <c r="D138" s="87"/>
      <c r="E138" s="87"/>
      <c r="F138" s="87"/>
      <c r="G138" s="87"/>
    </row>
    <row r="139" ht="13.5" hidden="1" customHeight="1">
      <c r="A139" s="87"/>
      <c r="B139" s="87"/>
      <c r="C139" s="87"/>
      <c r="D139" s="87"/>
      <c r="E139" s="87"/>
      <c r="F139" s="87"/>
      <c r="G139" s="87"/>
    </row>
    <row r="140" ht="13.5" hidden="1" customHeight="1">
      <c r="A140" s="139" t="s">
        <v>123</v>
      </c>
      <c r="B140" s="83"/>
      <c r="C140" s="83"/>
      <c r="D140" s="83"/>
      <c r="E140" s="84"/>
      <c r="F140" s="87"/>
      <c r="G140" s="87"/>
    </row>
    <row r="141" ht="34.5" hidden="1" customHeight="1">
      <c r="A141" s="85" t="s">
        <v>114</v>
      </c>
      <c r="B141" s="86" t="s">
        <v>115</v>
      </c>
      <c r="C141" s="86" t="s">
        <v>116</v>
      </c>
      <c r="D141" s="86" t="s">
        <v>122</v>
      </c>
      <c r="E141" s="87"/>
      <c r="F141" s="87"/>
      <c r="G141" s="87"/>
    </row>
    <row r="142" ht="13.5" hidden="1" customHeight="1">
      <c r="A142" s="88" t="s">
        <v>118</v>
      </c>
      <c r="B142" s="89" t="s">
        <v>119</v>
      </c>
      <c r="C142" s="90">
        <f>C125</f>
        <v>0</v>
      </c>
      <c r="D142" s="91">
        <f>1/B19*C142</f>
        <v>0</v>
      </c>
      <c r="E142" s="87"/>
      <c r="F142" s="87"/>
      <c r="G142" s="87"/>
    </row>
    <row r="143" ht="13.5" hidden="1" customHeight="1">
      <c r="A143" s="92" t="s">
        <v>120</v>
      </c>
      <c r="B143" s="2"/>
      <c r="C143" s="3"/>
      <c r="D143" s="93">
        <f>ROUND(SUM(D142),2)</f>
        <v>0</v>
      </c>
      <c r="E143" s="87"/>
      <c r="F143" s="87"/>
      <c r="G143" s="87"/>
    </row>
    <row r="144" ht="13.5" hidden="1" customHeight="1">
      <c r="A144" s="87"/>
      <c r="B144" s="87"/>
      <c r="C144" s="87"/>
      <c r="D144" s="87"/>
      <c r="E144" s="87"/>
      <c r="F144" s="87"/>
      <c r="G144" s="87"/>
    </row>
    <row r="145" ht="13.5" hidden="1" customHeight="1">
      <c r="A145" s="87"/>
      <c r="B145" s="87"/>
      <c r="C145" s="87"/>
      <c r="D145" s="87"/>
      <c r="E145" s="87"/>
      <c r="F145" s="87"/>
      <c r="G145" s="87"/>
    </row>
    <row r="146" ht="13.5" hidden="1" customHeight="1">
      <c r="A146" s="139" t="s">
        <v>124</v>
      </c>
      <c r="B146" s="83"/>
      <c r="C146" s="83"/>
      <c r="D146" s="83"/>
      <c r="E146" s="84"/>
      <c r="F146" s="87"/>
      <c r="G146" s="87"/>
    </row>
    <row r="147" ht="36.0" hidden="1" customHeight="1">
      <c r="A147" s="85" t="s">
        <v>114</v>
      </c>
      <c r="B147" s="95" t="s">
        <v>115</v>
      </c>
      <c r="C147" s="86" t="s">
        <v>116</v>
      </c>
      <c r="D147" s="95" t="s">
        <v>122</v>
      </c>
      <c r="E147" s="87"/>
      <c r="F147" s="87"/>
      <c r="G147" s="87"/>
    </row>
    <row r="148" ht="13.5" hidden="1" customHeight="1">
      <c r="A148" s="88" t="s">
        <v>118</v>
      </c>
      <c r="B148" s="89" t="s">
        <v>119</v>
      </c>
      <c r="C148" s="96">
        <f>C125</f>
        <v>0</v>
      </c>
      <c r="D148" s="97">
        <f>1/B20*C148</f>
        <v>0</v>
      </c>
      <c r="E148" s="87"/>
      <c r="F148" s="87"/>
      <c r="G148" s="87"/>
    </row>
    <row r="149" ht="13.5" hidden="1" customHeight="1">
      <c r="A149" s="92" t="s">
        <v>120</v>
      </c>
      <c r="B149" s="2"/>
      <c r="C149" s="3"/>
      <c r="D149" s="98">
        <f>ROUND(SUM(D148),2)</f>
        <v>0</v>
      </c>
      <c r="E149" s="87"/>
      <c r="F149" s="87"/>
      <c r="G149" s="87"/>
    </row>
    <row r="150" ht="13.5" hidden="1" customHeight="1">
      <c r="A150" s="87"/>
      <c r="B150" s="87"/>
      <c r="C150" s="87"/>
      <c r="D150" s="87"/>
      <c r="E150" s="87"/>
      <c r="F150" s="87"/>
      <c r="G150" s="87"/>
    </row>
    <row r="151" ht="13.5" hidden="1" customHeight="1">
      <c r="A151" s="87"/>
      <c r="B151" s="87"/>
      <c r="C151" s="87"/>
      <c r="D151" s="87"/>
      <c r="E151" s="87"/>
      <c r="F151" s="87"/>
      <c r="G151" s="87"/>
    </row>
    <row r="152" ht="13.5" hidden="1" customHeight="1">
      <c r="A152" s="139" t="s">
        <v>125</v>
      </c>
      <c r="B152" s="83"/>
      <c r="C152" s="83"/>
      <c r="D152" s="83"/>
      <c r="E152" s="84"/>
      <c r="F152" s="87"/>
      <c r="G152" s="87"/>
    </row>
    <row r="153" ht="35.25" hidden="1" customHeight="1">
      <c r="A153" s="85" t="s">
        <v>114</v>
      </c>
      <c r="B153" s="86" t="s">
        <v>126</v>
      </c>
      <c r="C153" s="86" t="s">
        <v>116</v>
      </c>
      <c r="D153" s="86" t="s">
        <v>122</v>
      </c>
      <c r="E153" s="87"/>
      <c r="F153" s="87"/>
      <c r="G153" s="87"/>
    </row>
    <row r="154" ht="13.5" hidden="1" customHeight="1">
      <c r="A154" s="88" t="s">
        <v>118</v>
      </c>
      <c r="B154" s="89" t="s">
        <v>119</v>
      </c>
      <c r="C154" s="90">
        <f>C125</f>
        <v>0</v>
      </c>
      <c r="D154" s="91">
        <f>1/B21*C154</f>
        <v>0</v>
      </c>
      <c r="E154" s="87"/>
      <c r="F154" s="87"/>
      <c r="G154" s="87"/>
    </row>
    <row r="155" ht="13.5" hidden="1" customHeight="1">
      <c r="A155" s="92" t="s">
        <v>120</v>
      </c>
      <c r="B155" s="2"/>
      <c r="C155" s="3"/>
      <c r="D155" s="93">
        <f>ROUND(SUM(D154),2)</f>
        <v>0</v>
      </c>
      <c r="E155" s="87"/>
      <c r="F155" s="87"/>
      <c r="G155" s="87"/>
    </row>
    <row r="156" ht="13.5" hidden="1" customHeight="1">
      <c r="A156" s="99"/>
      <c r="B156" s="99"/>
      <c r="C156" s="99"/>
      <c r="D156" s="100"/>
      <c r="E156" s="87"/>
      <c r="F156" s="87"/>
      <c r="G156" s="87"/>
    </row>
    <row r="157" ht="13.5" hidden="1" customHeight="1">
      <c r="A157" s="99"/>
      <c r="B157" s="99"/>
      <c r="C157" s="99"/>
      <c r="D157" s="100"/>
      <c r="E157" s="87"/>
      <c r="F157" s="87"/>
      <c r="G157" s="87"/>
    </row>
    <row r="158" ht="13.5" hidden="1" customHeight="1">
      <c r="A158" s="139" t="s">
        <v>127</v>
      </c>
      <c r="B158" s="83"/>
      <c r="C158" s="83"/>
      <c r="D158" s="84"/>
      <c r="E158" s="87"/>
      <c r="F158" s="87"/>
      <c r="G158" s="87"/>
    </row>
    <row r="159" ht="36.0" hidden="1" customHeight="1">
      <c r="A159" s="85" t="s">
        <v>114</v>
      </c>
      <c r="B159" s="86" t="s">
        <v>126</v>
      </c>
      <c r="C159" s="86" t="s">
        <v>116</v>
      </c>
      <c r="D159" s="86" t="s">
        <v>122</v>
      </c>
      <c r="E159" s="87"/>
      <c r="F159" s="87"/>
      <c r="G159" s="87"/>
    </row>
    <row r="160" ht="13.5" hidden="1" customHeight="1">
      <c r="A160" s="88" t="s">
        <v>118</v>
      </c>
      <c r="B160" s="89" t="s">
        <v>119</v>
      </c>
      <c r="C160" s="90">
        <f>C125</f>
        <v>0</v>
      </c>
      <c r="D160" s="91">
        <f>1/B22*C160</f>
        <v>0</v>
      </c>
      <c r="E160" s="87"/>
      <c r="F160" s="87"/>
      <c r="G160" s="87"/>
    </row>
    <row r="161" ht="13.5" hidden="1" customHeight="1">
      <c r="A161" s="92" t="s">
        <v>120</v>
      </c>
      <c r="B161" s="2"/>
      <c r="C161" s="3"/>
      <c r="D161" s="93">
        <f>ROUND(SUM(D160),2)</f>
        <v>0</v>
      </c>
      <c r="E161" s="87"/>
      <c r="F161" s="87"/>
      <c r="G161" s="87"/>
    </row>
    <row r="162" ht="13.5" hidden="1" customHeight="1">
      <c r="A162" s="99"/>
      <c r="B162" s="99"/>
      <c r="C162" s="99"/>
      <c r="D162" s="100"/>
      <c r="E162" s="87"/>
      <c r="F162" s="87"/>
      <c r="G162" s="87"/>
    </row>
    <row r="163" ht="13.5" hidden="1" customHeight="1">
      <c r="A163" s="99"/>
      <c r="B163" s="99"/>
      <c r="C163" s="99"/>
      <c r="D163" s="100"/>
      <c r="E163" s="87"/>
      <c r="F163" s="87"/>
      <c r="G163" s="87"/>
    </row>
    <row r="164" ht="13.5" hidden="1" customHeight="1">
      <c r="A164" s="139" t="s">
        <v>128</v>
      </c>
      <c r="B164" s="83"/>
      <c r="C164" s="83"/>
      <c r="D164" s="84"/>
      <c r="E164" s="87"/>
      <c r="F164" s="87"/>
      <c r="G164" s="87"/>
    </row>
    <row r="165" ht="33.75" hidden="1" customHeight="1">
      <c r="A165" s="85" t="s">
        <v>114</v>
      </c>
      <c r="B165" s="86" t="s">
        <v>126</v>
      </c>
      <c r="C165" s="86" t="s">
        <v>116</v>
      </c>
      <c r="D165" s="86" t="s">
        <v>122</v>
      </c>
      <c r="E165" s="87"/>
      <c r="F165" s="87"/>
      <c r="G165" s="87"/>
    </row>
    <row r="166" ht="13.5" hidden="1" customHeight="1">
      <c r="A166" s="88" t="s">
        <v>118</v>
      </c>
      <c r="B166" s="89" t="s">
        <v>119</v>
      </c>
      <c r="C166" s="90">
        <f>C125</f>
        <v>0</v>
      </c>
      <c r="D166" s="91">
        <f>1/B23*C166</f>
        <v>0</v>
      </c>
      <c r="E166" s="87"/>
      <c r="F166" s="87"/>
      <c r="G166" s="87"/>
    </row>
    <row r="167" ht="13.5" hidden="1" customHeight="1">
      <c r="A167" s="92" t="s">
        <v>120</v>
      </c>
      <c r="B167" s="2"/>
      <c r="C167" s="3"/>
      <c r="D167" s="93">
        <f>ROUND(SUM(D166),2)</f>
        <v>0</v>
      </c>
      <c r="E167" s="87"/>
      <c r="F167" s="87"/>
      <c r="G167" s="87"/>
    </row>
    <row r="168" ht="13.5" hidden="1" customHeight="1">
      <c r="A168" s="87"/>
      <c r="B168" s="87"/>
      <c r="C168" s="87"/>
      <c r="D168" s="87"/>
      <c r="E168" s="87"/>
      <c r="F168" s="87"/>
      <c r="G168" s="87"/>
    </row>
    <row r="169" ht="13.5" hidden="1" customHeight="1">
      <c r="A169" s="87"/>
      <c r="B169" s="87"/>
      <c r="C169" s="87"/>
      <c r="D169" s="87"/>
      <c r="E169" s="87"/>
      <c r="F169" s="87"/>
      <c r="G169" s="87"/>
    </row>
    <row r="170" ht="13.5" hidden="1" customHeight="1">
      <c r="A170" s="139" t="s">
        <v>129</v>
      </c>
      <c r="B170" s="83"/>
      <c r="C170" s="83"/>
      <c r="D170" s="83"/>
      <c r="E170" s="84"/>
      <c r="F170" s="87"/>
      <c r="G170" s="87"/>
    </row>
    <row r="171" ht="36.0" hidden="1" customHeight="1">
      <c r="A171" s="85" t="s">
        <v>114</v>
      </c>
      <c r="B171" s="86" t="s">
        <v>126</v>
      </c>
      <c r="C171" s="86" t="s">
        <v>130</v>
      </c>
      <c r="D171" s="86" t="s">
        <v>131</v>
      </c>
      <c r="E171" s="86" t="s">
        <v>132</v>
      </c>
      <c r="F171" s="86" t="s">
        <v>133</v>
      </c>
      <c r="G171" s="86" t="s">
        <v>134</v>
      </c>
    </row>
    <row r="172" ht="13.5" hidden="1" customHeight="1">
      <c r="A172" s="88" t="s">
        <v>118</v>
      </c>
      <c r="B172" s="89" t="s">
        <v>119</v>
      </c>
      <c r="C172" s="101">
        <v>16.0</v>
      </c>
      <c r="D172" s="102" t="s">
        <v>135</v>
      </c>
      <c r="E172" s="103">
        <f>1/B24*C172*(1/188.76)</f>
        <v>0.0003767276495</v>
      </c>
      <c r="F172" s="104">
        <f>C125</f>
        <v>0</v>
      </c>
      <c r="G172" s="91">
        <f>E172*F172</f>
        <v>0</v>
      </c>
    </row>
    <row r="173" ht="13.5" hidden="1" customHeight="1">
      <c r="A173" s="105"/>
      <c r="B173" s="105"/>
      <c r="C173" s="105"/>
      <c r="D173" s="105"/>
      <c r="E173" s="105"/>
      <c r="F173" s="106" t="s">
        <v>120</v>
      </c>
      <c r="G173" s="93">
        <f>SUM(G172)</f>
        <v>0</v>
      </c>
    </row>
    <row r="174" ht="13.5" hidden="1" customHeight="1">
      <c r="A174" s="87"/>
      <c r="B174" s="87"/>
      <c r="C174" s="87"/>
      <c r="D174" s="87"/>
      <c r="E174" s="87"/>
      <c r="F174" s="87"/>
      <c r="G174" s="87"/>
    </row>
    <row r="175" ht="13.5" hidden="1" customHeight="1">
      <c r="A175" s="87"/>
      <c r="B175" s="87"/>
      <c r="C175" s="87"/>
      <c r="D175" s="87"/>
      <c r="E175" s="87"/>
      <c r="F175" s="87"/>
      <c r="G175" s="87"/>
    </row>
    <row r="176" ht="13.5" hidden="1" customHeight="1">
      <c r="A176" s="139" t="s">
        <v>136</v>
      </c>
      <c r="B176" s="83"/>
      <c r="C176" s="83"/>
      <c r="D176" s="83"/>
      <c r="E176" s="84"/>
      <c r="F176" s="140"/>
      <c r="G176" s="141"/>
    </row>
    <row r="177" ht="39.75" hidden="1" customHeight="1">
      <c r="A177" s="85" t="s">
        <v>114</v>
      </c>
      <c r="B177" s="86" t="s">
        <v>137</v>
      </c>
      <c r="C177" s="86" t="s">
        <v>138</v>
      </c>
      <c r="D177" s="86" t="s">
        <v>139</v>
      </c>
      <c r="E177" s="86" t="s">
        <v>140</v>
      </c>
      <c r="F177" s="86" t="s">
        <v>133</v>
      </c>
      <c r="G177" s="86" t="s">
        <v>134</v>
      </c>
    </row>
    <row r="178" ht="13.5" hidden="1" customHeight="1">
      <c r="A178" s="88" t="s">
        <v>118</v>
      </c>
      <c r="B178" s="89" t="s">
        <v>119</v>
      </c>
      <c r="C178" s="101">
        <v>16.0</v>
      </c>
      <c r="D178" s="102" t="s">
        <v>135</v>
      </c>
      <c r="E178" s="103">
        <f>1/B25*C178*(1/188.76)</f>
        <v>0.0008693714987</v>
      </c>
      <c r="F178" s="104">
        <f>C125</f>
        <v>0</v>
      </c>
      <c r="G178" s="91">
        <f>E178*F178</f>
        <v>0</v>
      </c>
    </row>
    <row r="179" ht="13.5" hidden="1" customHeight="1">
      <c r="A179" s="105"/>
      <c r="B179" s="105"/>
      <c r="C179" s="105"/>
      <c r="D179" s="105"/>
      <c r="E179" s="105"/>
      <c r="F179" s="106" t="s">
        <v>120</v>
      </c>
      <c r="G179" s="93">
        <f>SUM(G178)</f>
        <v>0</v>
      </c>
    </row>
    <row r="180" ht="12.75" customHeight="1"/>
    <row r="181" ht="12.75" customHeight="1"/>
    <row r="182" ht="12.75" customHeight="1"/>
    <row r="183" ht="28.5" hidden="1" customHeight="1">
      <c r="A183" s="107" t="s">
        <v>141</v>
      </c>
      <c r="B183" s="108" t="s">
        <v>142</v>
      </c>
      <c r="C183" s="108" t="s">
        <v>143</v>
      </c>
      <c r="D183" s="108" t="s">
        <v>144</v>
      </c>
    </row>
    <row r="184" ht="13.5" hidden="1" customHeight="1">
      <c r="A184" s="109" t="s">
        <v>145</v>
      </c>
      <c r="B184" s="110">
        <f>D131</f>
        <v>0</v>
      </c>
      <c r="C184" s="110" t="str">
        <f>'Produtividade Região do Vale do Itajaí'!$B$24</f>
        <v>#REF!</v>
      </c>
      <c r="D184" s="111" t="str">
        <f t="shared" ref="D184:D192" si="15">B184*C184</f>
        <v>#REF!</v>
      </c>
    </row>
    <row r="185" ht="13.5" hidden="1" customHeight="1">
      <c r="A185" s="109" t="s">
        <v>146</v>
      </c>
      <c r="B185" s="110">
        <f>D137</f>
        <v>0</v>
      </c>
      <c r="C185" s="110" t="str">
        <f>'Produtividade Região do Vale do Itajaí'!$C$24</f>
        <v>#REF!</v>
      </c>
      <c r="D185" s="111" t="str">
        <f t="shared" si="15"/>
        <v>#REF!</v>
      </c>
    </row>
    <row r="186" ht="13.5" hidden="1" customHeight="1">
      <c r="A186" s="109" t="s">
        <v>147</v>
      </c>
      <c r="B186" s="110">
        <f>D143</f>
        <v>0</v>
      </c>
      <c r="C186" s="110" t="str">
        <f>'Produtividade Região do Vale do Itajaí'!$D$24</f>
        <v>#REF!</v>
      </c>
      <c r="D186" s="111" t="str">
        <f t="shared" si="15"/>
        <v>#REF!</v>
      </c>
    </row>
    <row r="187" ht="13.5" hidden="1" customHeight="1">
      <c r="A187" s="109" t="s">
        <v>148</v>
      </c>
      <c r="B187" s="110">
        <f>D149</f>
        <v>0</v>
      </c>
      <c r="C187" s="110" t="str">
        <f>'Produtividade Região do Vale do Itajaí'!$E$24</f>
        <v>#REF!</v>
      </c>
      <c r="D187" s="111" t="str">
        <f t="shared" si="15"/>
        <v>#REF!</v>
      </c>
    </row>
    <row r="188" ht="13.5" hidden="1" customHeight="1">
      <c r="A188" s="109" t="s">
        <v>149</v>
      </c>
      <c r="B188" s="110">
        <f>D155</f>
        <v>0</v>
      </c>
      <c r="C188" s="110" t="str">
        <f>'Produtividade Região do Vale do Itajaí'!$G$24</f>
        <v>#REF!</v>
      </c>
      <c r="D188" s="111" t="str">
        <f t="shared" si="15"/>
        <v>#REF!</v>
      </c>
    </row>
    <row r="189" ht="13.5" hidden="1" customHeight="1">
      <c r="A189" s="109" t="s">
        <v>150</v>
      </c>
      <c r="B189" s="110">
        <f>D161</f>
        <v>0</v>
      </c>
      <c r="C189" s="110" t="str">
        <f>'Produtividade Região do Vale do Itajaí'!$H$24</f>
        <v>#REF!</v>
      </c>
      <c r="D189" s="111" t="str">
        <f t="shared" si="15"/>
        <v>#REF!</v>
      </c>
    </row>
    <row r="190" ht="13.5" hidden="1" customHeight="1">
      <c r="A190" s="109" t="s">
        <v>151</v>
      </c>
      <c r="B190" s="110">
        <f>D167</f>
        <v>0</v>
      </c>
      <c r="C190" s="142" t="str">
        <f>'Produtividade Região do Vale do Itajaí'!$I$24</f>
        <v>#REF!</v>
      </c>
      <c r="D190" s="111" t="str">
        <f t="shared" si="15"/>
        <v>#REF!</v>
      </c>
    </row>
    <row r="191" ht="13.5" hidden="1" customHeight="1">
      <c r="A191" s="109" t="s">
        <v>152</v>
      </c>
      <c r="B191" s="110">
        <f>G173</f>
        <v>0</v>
      </c>
      <c r="C191" s="110" t="str">
        <f>'Produtividade Região do Vale do Itajaí'!$J$24</f>
        <v>#REF!</v>
      </c>
      <c r="D191" s="111" t="str">
        <f t="shared" si="15"/>
        <v>#REF!</v>
      </c>
    </row>
    <row r="192" ht="13.5" hidden="1" customHeight="1">
      <c r="A192" s="109" t="s">
        <v>153</v>
      </c>
      <c r="B192" s="110">
        <f>G178</f>
        <v>0</v>
      </c>
      <c r="C192" s="110" t="str">
        <f>'Produtividade Região do Vale do Itajaí'!$K$24</f>
        <v>#REF!</v>
      </c>
      <c r="D192" s="111" t="str">
        <f t="shared" si="15"/>
        <v>#REF!</v>
      </c>
    </row>
    <row r="193" ht="13.5" hidden="1" customHeight="1">
      <c r="A193" s="112" t="s">
        <v>154</v>
      </c>
      <c r="B193" s="2"/>
      <c r="C193" s="3"/>
      <c r="D193" s="113" t="str">
        <f>ROUND(SUM(D184:D192),2)</f>
        <v>#REF!</v>
      </c>
    </row>
    <row r="194" ht="13.5" hidden="1" customHeight="1">
      <c r="A194" s="114" t="s">
        <v>155</v>
      </c>
      <c r="B194" s="2"/>
      <c r="C194" s="3"/>
      <c r="D194" s="115" t="str">
        <f>D193*12</f>
        <v>#REF!</v>
      </c>
    </row>
    <row r="195" ht="13.5" hidden="1" customHeight="1">
      <c r="A195" s="15"/>
      <c r="B195" s="15"/>
      <c r="C195" s="15"/>
      <c r="D195" s="15"/>
    </row>
    <row r="196" ht="13.5" hidden="1" customHeight="1">
      <c r="A196" s="73" t="s">
        <v>156</v>
      </c>
      <c r="B196" s="2"/>
      <c r="C196" s="3"/>
      <c r="D196" s="116" t="str">
        <f>D193/C125</f>
        <v>#REF!</v>
      </c>
    </row>
    <row r="197" ht="13.5" hidden="1" customHeight="1">
      <c r="A197" s="15"/>
      <c r="B197" s="15"/>
      <c r="C197" s="15"/>
      <c r="D197" s="15"/>
    </row>
    <row r="198" ht="13.5" hidden="1" customHeight="1">
      <c r="A198" s="117" t="s">
        <v>157</v>
      </c>
      <c r="B198" s="2"/>
      <c r="C198" s="3"/>
      <c r="D198" s="118">
        <v>1.0</v>
      </c>
    </row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</sheetData>
  <mergeCells count="53">
    <mergeCell ref="A140:E140"/>
    <mergeCell ref="A143:C143"/>
    <mergeCell ref="A146:E146"/>
    <mergeCell ref="A149:C149"/>
    <mergeCell ref="A152:E152"/>
    <mergeCell ref="A155:C155"/>
    <mergeCell ref="A158:D158"/>
    <mergeCell ref="A161:C161"/>
    <mergeCell ref="A164:D164"/>
    <mergeCell ref="A167:C167"/>
    <mergeCell ref="A170:E170"/>
    <mergeCell ref="A176:E176"/>
    <mergeCell ref="A193:C193"/>
    <mergeCell ref="A194:C194"/>
    <mergeCell ref="A1:E1"/>
    <mergeCell ref="A2:E2"/>
    <mergeCell ref="A5:E5"/>
    <mergeCell ref="A6:B6"/>
    <mergeCell ref="C6:E6"/>
    <mergeCell ref="A7:B7"/>
    <mergeCell ref="C7:E7"/>
    <mergeCell ref="C12:E12"/>
    <mergeCell ref="C13:E13"/>
    <mergeCell ref="A8:B8"/>
    <mergeCell ref="C8:E8"/>
    <mergeCell ref="A9:B9"/>
    <mergeCell ref="C9:E9"/>
    <mergeCell ref="A10:B10"/>
    <mergeCell ref="C10:E10"/>
    <mergeCell ref="C11:E11"/>
    <mergeCell ref="A11:B11"/>
    <mergeCell ref="A12:B12"/>
    <mergeCell ref="A13:B13"/>
    <mergeCell ref="A41:C41"/>
    <mergeCell ref="A79:C79"/>
    <mergeCell ref="A96:C96"/>
    <mergeCell ref="A104:C104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8:E128"/>
    <mergeCell ref="A131:C131"/>
    <mergeCell ref="A134:E134"/>
    <mergeCell ref="A137:C137"/>
    <mergeCell ref="A196:C196"/>
    <mergeCell ref="A198:C198"/>
  </mergeCells>
  <printOptions/>
  <pageMargins bottom="0.75" footer="0.0" header="0.0" left="0.25" right="0.25" top="0.75"/>
  <pageSetup fitToHeight="0" paperSize="9" orientation="landscape"/>
  <headerFooter>
    <oddHeader>&amp;C&amp;A</oddHeader>
    <oddFooter>&amp;CPágina &amp;P</oddFooter>
  </headerFooter>
  <drawing r:id="rId1"/>
</worksheet>
</file>