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T de Araranguá" sheetId="1" r:id="rId4"/>
    <sheet state="visible" name="FT de Balneário Camboriú" sheetId="2" r:id="rId5"/>
    <sheet state="visible" name="2ª VT de Blumenau" sheetId="3" r:id="rId6"/>
    <sheet state="visible" name="Segecem, 1ª, 3ª e 4ª Vara do Tr" sheetId="4" r:id="rId7"/>
    <sheet state="visible" name="FT de Brusque" sheetId="5" r:id="rId8"/>
    <sheet state="visible" name="FT de Chapecó" sheetId="6" r:id="rId9"/>
    <sheet state="visible" name="VT de Curitibanos" sheetId="7" r:id="rId10"/>
    <sheet state="visible" name="FT de Itajaí" sheetId="8" r:id="rId11"/>
    <sheet state="visible" name="FT de Jaraguá do Sul" sheetId="9" r:id="rId12"/>
    <sheet state="visible" name="VT de Joaçaba" sheetId="10" r:id="rId13"/>
    <sheet state="visible" name="VT de Navegantes" sheetId="11" r:id="rId14"/>
    <sheet state="visible" name="VT de Palhoça" sheetId="12" r:id="rId15"/>
    <sheet state="visible" name="FT de Rio do Sul" sheetId="13" r:id="rId16"/>
    <sheet state="visible" name="VT de São Bento do Sul" sheetId="14" r:id="rId17"/>
    <sheet state="visible" name="VT de São Miguel do Oeste" sheetId="15" r:id="rId18"/>
    <sheet state="visible" name="VT de Timbó" sheetId="16" r:id="rId19"/>
    <sheet state="visible" name="FT de Tubarão" sheetId="17" r:id="rId20"/>
    <sheet state="visible" name="VT de Xanxerê" sheetId="18" r:id="rId21"/>
    <sheet state="visible" name="Planilha consolidada - Proposta" sheetId="19" r:id="rId22"/>
  </sheets>
  <definedNames/>
  <calcPr/>
</workbook>
</file>

<file path=xl/sharedStrings.xml><?xml version="1.0" encoding="utf-8"?>
<sst xmlns="http://schemas.openxmlformats.org/spreadsheetml/2006/main" count="2548" uniqueCount="241">
  <si>
    <t>Modelo de Planilha de Custos e Formação de Preços - para preenchimento das licitantes</t>
  </si>
  <si>
    <t>Tribunal Regional do Trabalho da 12ª Região/SC</t>
  </si>
  <si>
    <t>PREENCHER APENAS AS CÉLULAS DESTACADAS EM AMARELO</t>
  </si>
  <si>
    <t>Processo nº 7110/2022</t>
  </si>
  <si>
    <t>Licitação nº 71102022</t>
  </si>
  <si>
    <t>Licitante:</t>
  </si>
  <si>
    <t>Dados para composição dos custos referentes a mão de obra</t>
  </si>
  <si>
    <t>Data da Apresentação da Proposta (dia/mês/ano)</t>
  </si>
  <si>
    <t xml:space="preserve">    /     /2022</t>
  </si>
  <si>
    <t>Local de execução dos serviços</t>
  </si>
  <si>
    <t>Vara do Trabalho de Araranguá</t>
  </si>
  <si>
    <t>Termo Aditivo &amp; CCT - Criciúma e Região Sul (números de registro no MTE)</t>
  </si>
  <si>
    <t>SC000314/2022 - SC000142/2022</t>
  </si>
  <si>
    <t>Classificação Brasileira de Ocupações (CBO)</t>
  </si>
  <si>
    <t>CBO 4221-05</t>
  </si>
  <si>
    <t>Nº de meses de Execução Contratual</t>
  </si>
  <si>
    <t>Salário Normativo da Categoria Profissional (8 horas diárias)</t>
  </si>
  <si>
    <t>Jornada de trabalho</t>
  </si>
  <si>
    <t>30 Horas Semanais (6 horas diárias)</t>
  </si>
  <si>
    <t>Dias trabalhados por mês</t>
  </si>
  <si>
    <t xml:space="preserve">Categoria profissional (vinculada à execução contratual) </t>
  </si>
  <si>
    <t>recepcionista</t>
  </si>
  <si>
    <t>Data base da categoria</t>
  </si>
  <si>
    <t>Quantidade de postos a contratar</t>
  </si>
  <si>
    <t>Custos</t>
  </si>
  <si>
    <t>Percentuais e Valores de Referência</t>
  </si>
  <si>
    <t>Recepcionista</t>
  </si>
  <si>
    <t>MÓDULO 1: COMPOSIÇÃO DA REMUNERAÇÃO</t>
  </si>
  <si>
    <t>1 - Composição da Remuneração</t>
  </si>
  <si>
    <t>Percentuais</t>
  </si>
  <si>
    <t>Valor (R$)</t>
  </si>
  <si>
    <t>A – Salário Base (6 horas diárias)</t>
  </si>
  <si>
    <t>B - Adicional de Periculosidade</t>
  </si>
  <si>
    <t>C - Adicional de Insalubridade</t>
  </si>
  <si>
    <t>D - Adicional Noturno</t>
  </si>
  <si>
    <t>E - Adicional de Hora Noturna Reduzida</t>
  </si>
  <si>
    <t>F - Adicional de Hora Extra no Feriado Trabalhado</t>
  </si>
  <si>
    <t>E - Outros (especificar)</t>
  </si>
  <si>
    <t>Total</t>
  </si>
  <si>
    <t>MÓDULO 2: ENCARGOS E BENEFÍCIOS ANUAIS, MENSAIS E DIÁRIOS</t>
  </si>
  <si>
    <t>2.1 - 13º Salário, Férias e Adicional de Férias</t>
  </si>
  <si>
    <t>A - 13º salário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</si>
  <si>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</si>
  <si>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t>Subtotal</t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</si>
  <si>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</si>
  <si>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t>A - INSS</t>
  </si>
  <si>
    <t>B - Salário Educação</t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</si>
  <si>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</si>
  <si>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D - SESI ou SESC</t>
  </si>
  <si>
    <t>E - SENAI ou SENAC</t>
  </si>
  <si>
    <t>F - SEBRAE</t>
  </si>
  <si>
    <t>G - INCRA</t>
  </si>
  <si>
    <t>F - FGTS</t>
  </si>
  <si>
    <t>2.3 - Benefícios Mensais e Diários</t>
  </si>
  <si>
    <t>Valores</t>
  </si>
  <si>
    <t>A - Transporte (cláusula 13ª da CCT)</t>
  </si>
  <si>
    <t>B - Auxílio-Refeição/Alimentação (Cláusula 12ª da CCT)</t>
  </si>
  <si>
    <t>C – Seguro de vida ( Cláusula 14ª da CCT)</t>
  </si>
  <si>
    <t>D - Benefício de assistência ao trabalhador ( Cláusula 16ª da CCT)</t>
  </si>
  <si>
    <t>E – Prêmio Assiduidade 7% (Cláusula 6ª do Termo Aditivo)</t>
  </si>
  <si>
    <t>2 - Encargos e Benefícios Anuais, Mensais e Diários</t>
  </si>
  <si>
    <t>2.1 - 13º Salário e Adicional de Férias</t>
  </si>
  <si>
    <t>2.2 - GPS, FGTS e outras contribuições</t>
  </si>
  <si>
    <t>(somatórios dos submódulos 2.1, 2.2, 2.3)                          Total</t>
  </si>
  <si>
    <t>MÓDULO 3: PROVISÃO PARA RESCISÃO</t>
  </si>
  <si>
    <t>3 - Provisão para Rescisão</t>
  </si>
  <si>
    <t>A - Aviso Prévio Indenizado</t>
  </si>
  <si>
    <t>B - Incidência do FGTS sobre Aviso Prévio Indenizado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</si>
  <si>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</si>
  <si>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t>D - Aviso Prévio Trabalhado</t>
  </si>
  <si>
    <t>E - Incidência do submódulo 2.2 sobre o Aviso Prévio Trabalhado</t>
  </si>
  <si>
    <t>F - Multa do FGTS e contribuição social</t>
  </si>
  <si>
    <t>MÓDULO 4: CUSTO DE REPOSIÇÃO DO PROFISSIONAL AUSENTE</t>
  </si>
  <si>
    <t>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</si>
  <si>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</si>
  <si>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</si>
  <si>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</si>
  <si>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</si>
  <si>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</si>
  <si>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 (doença)</t>
  </si>
  <si>
    <t>4.2 - Intrajornada</t>
  </si>
  <si>
    <t>A - Intervalo para repouso ou alimentação</t>
  </si>
  <si>
    <t>4 - Custo de Reposição do Profissional Ausente</t>
  </si>
  <si>
    <t>A - Ausências Legais</t>
  </si>
  <si>
    <t>B - Intrajornada</t>
  </si>
  <si>
    <t>MÓDULO 5: INSUMOS DIVERSOS</t>
  </si>
  <si>
    <t>5 - Insumos Diversos</t>
  </si>
  <si>
    <t>A - Uniformes</t>
  </si>
  <si>
    <t>B - Materiais e utensílios</t>
  </si>
  <si>
    <t>C - Equipamentos (Depreciação)</t>
  </si>
  <si>
    <t>D - Outros (especificar)</t>
  </si>
  <si>
    <t>MÓDULO 6: CUSTOS INDIRETOS, TRIBUTOS E LUCRO</t>
  </si>
  <si>
    <t>6 - Custos Indiretos, Tributos e Lucro</t>
  </si>
  <si>
    <t>A - Custos Indiretos</t>
  </si>
  <si>
    <t>B - Lucro</t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</si>
  <si>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</si>
  <si>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C.1 - Tributos Federais (PIS e COFINS)</t>
  </si>
  <si>
    <t>C.2 - Tributos Estaduais (especificar)</t>
  </si>
  <si>
    <t>C.3 - Tributos Municipais (ISS)</t>
  </si>
  <si>
    <t>C.4 - Outros Tributos (especificar)</t>
  </si>
  <si>
    <t>QUADRO RESUMO DO CUSTO POR EMPREGADO</t>
  </si>
  <si>
    <t>Mão-de-obra vinculada à execução contratual (valor por empregado)</t>
  </si>
  <si>
    <t>A - Módulo 1 - Composição da Remuneração</t>
  </si>
  <si>
    <t>B - Módulo 2 - Encargos e Benefícios Anuais, Mensais e Diários</t>
  </si>
  <si>
    <t>C - Módulo 3 - Provisão para Rescisão</t>
  </si>
  <si>
    <t>D - Módulo 4 - Custos de Reposição do Profissional Ausente</t>
  </si>
  <si>
    <t>E - Módulo 5 - Insumos Diversos</t>
  </si>
  <si>
    <t>Subtotal (A + B + C + D + E)</t>
  </si>
  <si>
    <t>F - Módulo 6 - Custos Indiretos, Tributos e Lucro</t>
  </si>
  <si>
    <t>VALOR TOTAL POR EMPREGADO</t>
  </si>
  <si>
    <t>Fórum Trabalhista de Balneário Camboriú</t>
  </si>
  <si>
    <t>Termo Aditivo &amp; CCT - Jaraguá do Sul e Região (números de registro no MTE)</t>
  </si>
  <si>
    <t>SC000315/2022 - SC000031/2022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</si>
  <si>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</si>
  <si>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</si>
  <si>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</si>
  <si>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</si>
  <si>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</si>
  <si>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2ª Vara do Trabalho de Blumenau</t>
  </si>
  <si>
    <t>Convenção Coletiva de Trabalho (número de registro no MTE)</t>
  </si>
  <si>
    <t>SC000316/2022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</si>
  <si>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</si>
  <si>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</si>
  <si>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</si>
  <si>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E – Prêmio Assiduidade 7% (Cláusula 11ª da CCT)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</si>
  <si>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</si>
  <si>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</si>
  <si>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Segecem, 1ª, 3ª e 4ª Vara do Trabalho de Blumenau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</si>
  <si>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</si>
  <si>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</si>
  <si>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</si>
  <si>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</si>
  <si>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</si>
  <si>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Brusque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</si>
  <si>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</si>
  <si>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</si>
  <si>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</si>
  <si>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E – Prêmio Assiduidade 10% (Cláusula 11ª da CCT)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</si>
  <si>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</si>
  <si>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</si>
  <si>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Chapecó</t>
  </si>
  <si>
    <t>Termo Aditivo &amp; CCT - Chapecó e Região (números de registro no MTE)</t>
  </si>
  <si>
    <t>SC000319/2022 - SC000153/2022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</si>
  <si>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</si>
  <si>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</si>
  <si>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</si>
  <si>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</si>
  <si>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</si>
  <si>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Curitibanos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</si>
  <si>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</si>
  <si>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</si>
  <si>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</si>
  <si>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</si>
  <si>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</si>
  <si>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Itajaí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</si>
  <si>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</si>
  <si>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</si>
  <si>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</si>
  <si>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</si>
  <si>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</si>
  <si>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Jaraguá do Sul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</si>
  <si>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</si>
  <si>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</si>
  <si>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</si>
  <si>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</si>
  <si>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</si>
  <si>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Joaçaba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</si>
  <si>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</si>
  <si>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</si>
  <si>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</si>
  <si>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</si>
  <si>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</si>
  <si>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Navegantes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</si>
  <si>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</si>
  <si>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</si>
  <si>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</si>
  <si>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</si>
  <si>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</si>
  <si>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Palhoça</t>
  </si>
  <si>
    <t>Termo Aditivo &amp; CCT - Palhoça (números de registro no MTE)</t>
  </si>
  <si>
    <t>SC000501/2022 - SC000059/2022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</si>
  <si>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</si>
  <si>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</si>
  <si>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</si>
  <si>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</si>
  <si>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</si>
  <si>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Rio do Sul</t>
  </si>
  <si>
    <t>SC000481/2022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</si>
  <si>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</si>
  <si>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</si>
  <si>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</si>
  <si>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</si>
  <si>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</si>
  <si>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São Bento do Sul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</si>
  <si>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</si>
  <si>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</si>
  <si>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</si>
  <si>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</si>
  <si>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</si>
  <si>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São Miguel do Oeste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</si>
  <si>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</si>
  <si>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</si>
  <si>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</si>
  <si>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</si>
  <si>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</si>
  <si>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Timbó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</si>
  <si>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</si>
  <si>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</si>
  <si>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</si>
  <si>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</si>
  <si>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</si>
  <si>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Tubarão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</si>
  <si>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</si>
  <si>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</si>
  <si>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</si>
  <si>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</si>
  <si>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</si>
  <si>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/     /2022</t>
  </si>
  <si>
    <t>Vara do Trabalho de Xanxerê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</si>
  <si>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</si>
  <si>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</si>
  <si>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</si>
  <si>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</si>
  <si>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</si>
  <si>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 xml:space="preserve">    Proposta – Serviços de recepcionista - TRT/SC</t>
  </si>
  <si>
    <t>Locais</t>
  </si>
  <si>
    <t>Posto de Serviço</t>
  </si>
  <si>
    <t>Quantidade</t>
  </si>
  <si>
    <t>Valor Unitário</t>
  </si>
  <si>
    <t>Valor Mensal</t>
  </si>
  <si>
    <t>Total Anual</t>
  </si>
  <si>
    <t xml:space="preserve">Recepcionista </t>
  </si>
  <si>
    <t>2ª VT de Blumenau</t>
  </si>
  <si>
    <t>Segecem, 1ª, 3ª e 4ª VT de Blumenau</t>
  </si>
  <si>
    <t xml:space="preserve"> Vara do Trabalho de Joaçaba</t>
  </si>
  <si>
    <t xml:space="preserve"> Vara do Trabalho de Navegantes</t>
  </si>
  <si>
    <t xml:space="preserve"> Vara do Trabalho de Palhoça</t>
  </si>
  <si>
    <t xml:space="preserve"> Vara do Trabalho de Timbó</t>
  </si>
  <si>
    <t>TOTAL  =&gt;</t>
  </si>
  <si>
    <t>Descrição Global dos Serviços</t>
  </si>
  <si>
    <t xml:space="preserve">18 (dezoito) postos de recepcionistas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</si>
</sst>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&quot; R$ &quot;#,##0.00\ ;&quot;-R$ &quot;#,##0.00\ ;&quot; R$ -&quot;#\ ;@\ "/>
    <numFmt numFmtId="165" formatCode="d/m/yyyy"/>
    <numFmt numFmtId="166" formatCode="#,##0.00\ ;\(#,##0.00\);\-#\ ;@\ "/>
    <numFmt numFmtId="167" formatCode="&quot;R$ &quot;#,##0.00"/>
    <numFmt numFmtId="168" formatCode="#,##0.00;(#,##0.00)"/>
    <numFmt numFmtId="169" formatCode="#,##0.00\ ;\-#,##0.00\ ;\-#\ ;@\ "/>
    <numFmt numFmtId="170" formatCode="&quot;R$ &quot;#,##0.00\ ;[RED]&quot;(R$ &quot;#,##0.00\)"/>
    <numFmt numFmtId="171" formatCode="0.000%"/>
    <numFmt numFmtId="172" formatCode="[$R$-416]\ #,##0.00;[RED]\-[$R$-416]\ #,##0.00"/>
    <numFmt numFmtId="173" formatCode="[$R$ -416]#,##0.00"/>
  </numFmts>
  <fonts count="22">
    <font>
      <sz val="11.0"/>
      <color rgb="FF000000"/>
      <name val="Calibri"/>
      <scheme val="minor"/>
    </font>
    <font>
      <b/>
      <sz val="14.0"/>
      <color theme="1"/>
      <name val="Arial"/>
    </font>
    <font/>
    <font>
      <b/>
      <sz val="14.0"/>
      <color rgb="FFFF0000"/>
      <name val="Calibri"/>
    </font>
    <font>
      <b/>
      <sz val="12.0"/>
      <color theme="1"/>
      <name val="Arial"/>
    </font>
    <font>
      <sz val="12.0"/>
      <color theme="1"/>
      <name val="Arial"/>
    </font>
    <font>
      <b/>
      <sz val="18.0"/>
      <color rgb="FF000000"/>
      <name val="Arial"/>
    </font>
    <font>
      <color theme="1"/>
      <name val="Calibri"/>
      <scheme val="minor"/>
    </font>
    <font>
      <b/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80"/>
      <name val="Arial"/>
    </font>
    <font>
      <sz val="10.0"/>
      <color rgb="FF339966"/>
      <name val="Arial"/>
    </font>
    <font>
      <sz val="10.0"/>
      <color rgb="FF333333"/>
      <name val="Arial"/>
    </font>
    <font>
      <sz val="10.0"/>
      <color rgb="FF808080"/>
      <name val="Arial"/>
    </font>
    <font>
      <b/>
      <sz val="10.0"/>
      <color rgb="FF7F7F7F"/>
      <name val="Arial"/>
    </font>
    <font>
      <sz val="12.0"/>
      <color rgb="FF222222"/>
      <name val="Arial"/>
    </font>
    <font>
      <sz val="12.0"/>
      <color rgb="FF000000"/>
      <name val="Arial"/>
    </font>
    <font>
      <b/>
      <sz val="14.0"/>
      <color rgb="FF000000"/>
      <name val="Arial"/>
    </font>
    <font>
      <b/>
      <sz val="12.0"/>
      <color rgb="FF000000"/>
      <name val="Arial"/>
    </font>
    <font>
      <sz val="11.0"/>
      <color rgb="FF000000"/>
      <name val="Calibri"/>
    </font>
    <font>
      <b/>
      <sz val="13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EEEEEE"/>
        <bgColor rgb="FFEEEEEE"/>
      </patternFill>
    </fill>
    <fill>
      <patternFill patternType="solid">
        <fgColor rgb="FFF9CFB5"/>
        <bgColor rgb="FFF9CFB5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1" fillId="4" fontId="1" numFmtId="0" xfId="0" applyAlignment="1" applyBorder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0" fillId="0" fontId="5" numFmtId="0" xfId="0" applyAlignment="1" applyFont="1">
      <alignment horizontal="left" readingOrder="0"/>
    </xf>
    <xf borderId="1" fillId="2" fontId="4" numFmtId="0" xfId="0" applyAlignment="1" applyBorder="1" applyFont="1">
      <alignment horizontal="center" readingOrder="0"/>
    </xf>
    <xf borderId="1" fillId="5" fontId="5" numFmtId="0" xfId="0" applyAlignment="1" applyBorder="1" applyFont="1">
      <alignment horizontal="center" readingOrder="0"/>
    </xf>
    <xf borderId="1" fillId="6" fontId="5" numFmtId="0" xfId="0" applyAlignment="1" applyBorder="1" applyFill="1" applyFont="1">
      <alignment vertical="bottom"/>
    </xf>
    <xf borderId="1" fillId="6" fontId="5" numFmtId="0" xfId="0" applyAlignment="1" applyBorder="1" applyFont="1">
      <alignment horizontal="center" vertical="bottom"/>
    </xf>
    <xf borderId="1" fillId="7" fontId="5" numFmtId="0" xfId="0" applyAlignment="1" applyBorder="1" applyFill="1" applyFont="1">
      <alignment vertical="bottom"/>
    </xf>
    <xf borderId="1" fillId="7" fontId="5" numFmtId="0" xfId="0" applyAlignment="1" applyBorder="1" applyFont="1">
      <alignment horizontal="center" vertical="bottom"/>
    </xf>
    <xf borderId="1" fillId="6" fontId="5" numFmtId="0" xfId="0" applyBorder="1" applyFont="1"/>
    <xf borderId="1" fillId="6" fontId="5" numFmtId="0" xfId="0" applyAlignment="1" applyBorder="1" applyFont="1">
      <alignment horizontal="center"/>
    </xf>
    <xf borderId="1" fillId="6" fontId="5" numFmtId="0" xfId="0" applyBorder="1" applyFont="1"/>
    <xf borderId="1" fillId="6" fontId="5" numFmtId="164" xfId="0" applyAlignment="1" applyBorder="1" applyFont="1" applyNumberFormat="1">
      <alignment horizontal="center"/>
    </xf>
    <xf borderId="1" fillId="0" fontId="5" numFmtId="0" xfId="0" applyAlignment="1" applyBorder="1" applyFont="1">
      <alignment vertical="bottom"/>
    </xf>
    <xf borderId="1" fillId="6" fontId="5" numFmtId="0" xfId="0" applyAlignment="1" applyBorder="1" applyFont="1">
      <alignment vertical="bottom"/>
    </xf>
    <xf borderId="1" fillId="7" fontId="5" numFmtId="0" xfId="0" applyAlignment="1" applyBorder="1" applyFont="1">
      <alignment shrinkToFit="0" wrapText="1"/>
    </xf>
    <xf borderId="1" fillId="6" fontId="5" numFmtId="165" xfId="0" applyAlignment="1" applyBorder="1" applyFont="1" applyNumberFormat="1">
      <alignment horizontal="center" vertical="bottom"/>
    </xf>
    <xf borderId="1" fillId="7" fontId="5" numFmtId="0" xfId="0" applyBorder="1" applyFont="1"/>
    <xf borderId="1" fillId="7" fontId="5" numFmtId="0" xfId="0" applyAlignment="1" applyBorder="1" applyFont="1">
      <alignment horizontal="center"/>
    </xf>
    <xf borderId="0" fillId="3" fontId="6" numFmtId="0" xfId="0" applyAlignment="1" applyFont="1">
      <alignment horizontal="center" shrinkToFit="0" vertical="center" wrapText="0"/>
    </xf>
    <xf borderId="0" fillId="3" fontId="7" numFmtId="0" xfId="0" applyFont="1"/>
    <xf borderId="4" fillId="8" fontId="8" numFmtId="0" xfId="0" applyAlignment="1" applyBorder="1" applyFill="1" applyFont="1">
      <alignment horizontal="center" readingOrder="0" shrinkToFit="0" vertical="center" wrapText="0"/>
    </xf>
    <xf borderId="4" fillId="8" fontId="8" numFmtId="0" xfId="0" applyAlignment="1" applyBorder="1" applyFont="1">
      <alignment horizontal="center" shrinkToFit="0" vertical="center" wrapText="1"/>
    </xf>
    <xf borderId="1" fillId="8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4" fontId="9" numFmtId="166" xfId="0" applyAlignment="1" applyBorder="1" applyFont="1" applyNumberFormat="1">
      <alignment horizontal="center" shrinkToFit="0" vertical="center" wrapText="0"/>
    </xf>
    <xf borderId="1" fillId="4" fontId="9" numFmtId="166" xfId="0" applyAlignment="1" applyBorder="1" applyFont="1" applyNumberFormat="1">
      <alignment horizontal="center" shrinkToFit="0" vertical="center" wrapText="0"/>
    </xf>
    <xf borderId="4" fillId="7" fontId="10" numFmtId="0" xfId="0" applyAlignment="1" applyBorder="1" applyFont="1">
      <alignment readingOrder="0" shrinkToFit="0" vertical="center" wrapText="1"/>
    </xf>
    <xf borderId="4" fillId="7" fontId="11" numFmtId="167" xfId="0" applyAlignment="1" applyBorder="1" applyFont="1" applyNumberFormat="1">
      <alignment shrinkToFit="0" vertical="center" wrapText="0"/>
    </xf>
    <xf borderId="1" fillId="7" fontId="9" numFmtId="168" xfId="0" applyAlignment="1" applyBorder="1" applyFont="1" applyNumberFormat="1">
      <alignment readingOrder="0" shrinkToFit="0" vertical="bottom" wrapText="0"/>
    </xf>
    <xf borderId="4" fillId="7" fontId="10" numFmtId="0" xfId="0" applyAlignment="1" applyBorder="1" applyFont="1">
      <alignment shrinkToFit="0" vertical="center" wrapText="1"/>
    </xf>
    <xf borderId="4" fillId="7" fontId="11" numFmtId="10" xfId="0" applyAlignment="1" applyBorder="1" applyFont="1" applyNumberFormat="1">
      <alignment shrinkToFit="0" vertical="center" wrapText="0"/>
    </xf>
    <xf borderId="1" fillId="7" fontId="9" numFmtId="169" xfId="0" applyAlignment="1" applyBorder="1" applyFont="1" applyNumberFormat="1">
      <alignment shrinkToFit="0" vertical="bottom" wrapText="0"/>
    </xf>
    <xf borderId="4" fillId="7" fontId="10" numFmtId="9" xfId="0" applyAlignment="1" applyBorder="1" applyFont="1" applyNumberFormat="1">
      <alignment readingOrder="0" shrinkToFit="0" vertical="center" wrapText="0"/>
    </xf>
    <xf borderId="1" fillId="7" fontId="9" numFmtId="166" xfId="0" applyAlignment="1" applyBorder="1" applyFont="1" applyNumberFormat="1">
      <alignment shrinkToFit="0" vertical="bottom" wrapText="0"/>
    </xf>
    <xf borderId="4" fillId="7" fontId="12" numFmtId="166" xfId="0" applyAlignment="1" applyBorder="1" applyFont="1" applyNumberFormat="1">
      <alignment shrinkToFit="0" vertical="center" wrapText="0"/>
    </xf>
    <xf borderId="4" fillId="7" fontId="12" numFmtId="0" xfId="0" applyAlignment="1" applyBorder="1" applyFont="1">
      <alignment shrinkToFit="0" vertical="center" wrapText="0"/>
    </xf>
    <xf borderId="4" fillId="9" fontId="9" numFmtId="0" xfId="0" applyAlignment="1" applyBorder="1" applyFill="1" applyFont="1">
      <alignment horizontal="right" shrinkToFit="0" vertical="center" wrapText="1"/>
    </xf>
    <xf borderId="4" fillId="9" fontId="9" numFmtId="10" xfId="0" applyAlignment="1" applyBorder="1" applyFont="1" applyNumberFormat="1">
      <alignment horizontal="right" shrinkToFit="0" vertical="center" wrapText="1"/>
    </xf>
    <xf borderId="1" fillId="9" fontId="9" numFmtId="166" xfId="0" applyAlignment="1" applyBorder="1" applyFont="1" applyNumberFormat="1">
      <alignment shrinkToFit="0" vertical="center" wrapText="0"/>
    </xf>
    <xf borderId="5" fillId="7" fontId="9" numFmtId="0" xfId="0" applyAlignment="1" applyBorder="1" applyFont="1">
      <alignment shrinkToFit="0" vertical="center" wrapText="1"/>
    </xf>
    <xf borderId="5" fillId="7" fontId="12" numFmtId="0" xfId="0" applyAlignment="1" applyBorder="1" applyFont="1">
      <alignment shrinkToFit="0" vertical="center" wrapText="0"/>
    </xf>
    <xf borderId="5" fillId="7" fontId="9" numFmtId="166" xfId="0" applyAlignment="1" applyBorder="1" applyFont="1" applyNumberFormat="1">
      <alignment shrinkToFit="0" vertical="center" wrapText="0"/>
    </xf>
    <xf borderId="1" fillId="2" fontId="8" numFmtId="0" xfId="0" applyAlignment="1" applyBorder="1" applyFont="1">
      <alignment horizontal="left"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4" fillId="5" fontId="10" numFmtId="10" xfId="0" applyAlignment="1" applyBorder="1" applyFont="1" applyNumberFormat="1">
      <alignment horizontal="right" shrinkToFit="0" vertical="center" wrapText="0"/>
    </xf>
    <xf borderId="1" fillId="7" fontId="9" numFmtId="166" xfId="0" applyAlignment="1" applyBorder="1" applyFont="1" applyNumberFormat="1">
      <alignment shrinkToFit="0" vertical="center" wrapText="0"/>
    </xf>
    <xf borderId="4" fillId="9" fontId="9" numFmtId="10" xfId="0" applyAlignment="1" applyBorder="1" applyFont="1" applyNumberFormat="1">
      <alignment horizontal="right" shrinkToFit="0" vertical="center" wrapText="0"/>
    </xf>
    <xf borderId="4" fillId="5" fontId="10" numFmtId="170" xfId="0" applyAlignment="1" applyBorder="1" applyFont="1" applyNumberFormat="1">
      <alignment horizontal="right" readingOrder="0" shrinkToFit="0" vertical="center" wrapText="0"/>
    </xf>
    <xf borderId="4" fillId="7" fontId="10" numFmtId="170" xfId="0" applyAlignment="1" applyBorder="1" applyFont="1" applyNumberFormat="1">
      <alignment horizontal="right" shrinkToFit="0" vertical="center" wrapText="0"/>
    </xf>
    <xf borderId="4" fillId="9" fontId="9" numFmtId="166" xfId="0" applyAlignment="1" applyBorder="1" applyFont="1" applyNumberFormat="1">
      <alignment horizontal="center" shrinkToFit="0" vertical="center" wrapText="0"/>
    </xf>
    <xf borderId="4" fillId="7" fontId="10" numFmtId="0" xfId="0" applyAlignment="1" applyBorder="1" applyFont="1">
      <alignment horizontal="left" shrinkToFit="0" vertical="center" wrapText="1"/>
    </xf>
    <xf borderId="4" fillId="7" fontId="10" numFmtId="10" xfId="0" applyAlignment="1" applyBorder="1" applyFont="1" applyNumberFormat="1">
      <alignment horizontal="right" shrinkToFit="0" vertical="center" wrapText="1"/>
    </xf>
    <xf borderId="4" fillId="9" fontId="9" numFmtId="0" xfId="0" applyAlignment="1" applyBorder="1" applyFont="1">
      <alignment horizontal="left" shrinkToFit="0" vertical="bottom" wrapText="1"/>
    </xf>
    <xf borderId="4" fillId="9" fontId="9" numFmtId="10" xfId="0" applyAlignment="1" applyBorder="1" applyFont="1" applyNumberFormat="1">
      <alignment horizontal="center" shrinkToFit="0" vertical="center" wrapText="1"/>
    </xf>
    <xf borderId="5" fillId="7" fontId="9" numFmtId="0" xfId="0" applyAlignment="1" applyBorder="1" applyFont="1">
      <alignment horizontal="right" shrinkToFit="0" vertical="center" wrapText="1"/>
    </xf>
    <xf borderId="4" fillId="2" fontId="8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4" fillId="5" fontId="10" numFmtId="171" xfId="0" applyAlignment="1" applyBorder="1" applyFont="1" applyNumberFormat="1">
      <alignment horizontal="right" shrinkToFit="0" vertical="center" wrapText="0"/>
    </xf>
    <xf borderId="4" fillId="4" fontId="9" numFmtId="9" xfId="0" applyAlignment="1" applyBorder="1" applyFont="1" applyNumberFormat="1">
      <alignment horizontal="center" shrinkToFit="0" vertical="center" wrapText="0"/>
    </xf>
    <xf borderId="4" fillId="7" fontId="10" numFmtId="10" xfId="0" applyAlignment="1" applyBorder="1" applyFont="1" applyNumberFormat="1">
      <alignment horizontal="right" shrinkToFit="0" vertical="center" wrapText="0"/>
    </xf>
    <xf borderId="5" fillId="7" fontId="9" numFmtId="10" xfId="0" applyAlignment="1" applyBorder="1" applyFont="1" applyNumberFormat="1">
      <alignment shrinkToFit="0" vertical="center" wrapText="0"/>
    </xf>
    <xf borderId="4" fillId="5" fontId="10" numFmtId="170" xfId="0" applyAlignment="1" applyBorder="1" applyFont="1" applyNumberFormat="1">
      <alignment horizontal="right" shrinkToFit="0" vertical="bottom" wrapText="0"/>
    </xf>
    <xf borderId="4" fillId="7" fontId="10" numFmtId="170" xfId="0" applyAlignment="1" applyBorder="1" applyFont="1" applyNumberFormat="1">
      <alignment horizontal="right" shrinkToFit="0" vertical="bottom" wrapText="0"/>
    </xf>
    <xf borderId="4" fillId="9" fontId="10" numFmtId="0" xfId="0" applyAlignment="1" applyBorder="1" applyFont="1">
      <alignment horizontal="right" shrinkToFit="0" vertical="center" wrapText="0"/>
    </xf>
    <xf borderId="4" fillId="7" fontId="13" numFmtId="0" xfId="0" applyAlignment="1" applyBorder="1" applyFont="1">
      <alignment shrinkToFit="0" vertical="center" wrapText="1"/>
    </xf>
    <xf borderId="1" fillId="7" fontId="14" numFmtId="166" xfId="0" applyAlignment="1" applyBorder="1" applyFont="1" applyNumberFormat="1">
      <alignment shrinkToFit="0" vertical="center" wrapText="0"/>
    </xf>
    <xf borderId="1" fillId="7" fontId="10" numFmtId="166" xfId="0" applyAlignment="1" applyBorder="1" applyFont="1" applyNumberFormat="1">
      <alignment shrinkToFit="0" vertical="center" wrapText="0"/>
    </xf>
    <xf borderId="6" fillId="7" fontId="9" numFmtId="0" xfId="0" applyAlignment="1" applyBorder="1" applyFont="1">
      <alignment horizontal="right" shrinkToFit="0" vertical="center" wrapText="1"/>
    </xf>
    <xf borderId="7" fillId="0" fontId="2" numFmtId="0" xfId="0" applyBorder="1" applyFont="1"/>
    <xf borderId="8" fillId="0" fontId="2" numFmtId="0" xfId="0" applyBorder="1" applyFont="1"/>
    <xf borderId="6" fillId="7" fontId="9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4" fontId="9" numFmtId="0" xfId="0" applyAlignment="1" applyBorder="1" applyFont="1">
      <alignment horizontal="left" shrinkToFit="0" vertical="center" wrapText="1"/>
    </xf>
    <xf borderId="1" fillId="7" fontId="9" numFmtId="0" xfId="0" applyAlignment="1" applyBorder="1" applyFont="1">
      <alignment horizontal="left" shrinkToFit="0" vertical="center" wrapText="1"/>
    </xf>
    <xf borderId="1" fillId="4" fontId="9" numFmtId="0" xfId="0" applyAlignment="1" applyBorder="1" applyFont="1">
      <alignment horizontal="center" shrinkToFit="0" vertical="center" wrapText="1"/>
    </xf>
    <xf borderId="1" fillId="4" fontId="15" numFmtId="166" xfId="0" applyAlignment="1" applyBorder="1" applyFont="1" applyNumberFormat="1">
      <alignment shrinkToFit="0" vertical="center" wrapText="0"/>
    </xf>
    <xf borderId="1" fillId="9" fontId="9" numFmtId="0" xfId="0" applyAlignment="1" applyBorder="1" applyFont="1">
      <alignment horizontal="right" shrinkToFit="0" vertical="center" wrapText="1"/>
    </xf>
    <xf borderId="1" fillId="6" fontId="5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1" fillId="7" fontId="5" numFmtId="0" xfId="0" applyAlignment="1" applyBorder="1" applyFont="1">
      <alignment shrinkToFit="0" vertical="bottom" wrapText="1"/>
    </xf>
    <xf borderId="4" fillId="5" fontId="10" numFmtId="170" xfId="0" applyAlignment="1" applyBorder="1" applyFont="1" applyNumberFormat="1">
      <alignment horizontal="right" shrinkToFit="0" vertical="center" wrapText="0"/>
    </xf>
    <xf borderId="4" fillId="9" fontId="9" numFmtId="166" xfId="0" applyAlignment="1" applyBorder="1" applyFont="1" applyNumberFormat="1">
      <alignment horizontal="right" shrinkToFit="0" vertical="center" wrapText="0"/>
    </xf>
    <xf borderId="4" fillId="5" fontId="10" numFmtId="10" xfId="0" applyAlignment="1" applyBorder="1" applyFont="1" applyNumberFormat="1">
      <alignment horizontal="right" readingOrder="0" shrinkToFit="0" vertical="center" wrapText="0"/>
    </xf>
    <xf borderId="4" fillId="7" fontId="10" numFmtId="10" xfId="0" applyAlignment="1" applyBorder="1" applyFont="1" applyNumberFormat="1">
      <alignment horizontal="right" readingOrder="0" shrinkToFit="0" vertical="center" wrapText="0"/>
    </xf>
    <xf borderId="1" fillId="6" fontId="16" numFmtId="0" xfId="0" applyAlignment="1" applyBorder="1" applyFont="1">
      <alignment horizontal="center" vertical="bottom"/>
    </xf>
    <xf borderId="4" fillId="7" fontId="11" numFmtId="167" xfId="0" applyAlignment="1" applyBorder="1" applyFont="1" applyNumberFormat="1">
      <alignment horizontal="right" shrinkToFit="0" vertical="center" wrapText="0"/>
    </xf>
    <xf borderId="4" fillId="7" fontId="11" numFmtId="10" xfId="0" applyAlignment="1" applyBorder="1" applyFont="1" applyNumberFormat="1">
      <alignment horizontal="right" shrinkToFit="0" vertical="center" wrapText="0"/>
    </xf>
    <xf borderId="4" fillId="7" fontId="10" numFmtId="9" xfId="0" applyAlignment="1" applyBorder="1" applyFont="1" applyNumberFormat="1">
      <alignment horizontal="right" readingOrder="0" shrinkToFit="0" vertical="center" wrapText="0"/>
    </xf>
    <xf borderId="4" fillId="7" fontId="12" numFmtId="166" xfId="0" applyAlignment="1" applyBorder="1" applyFont="1" applyNumberFormat="1">
      <alignment horizontal="right" shrinkToFit="0" vertical="center" wrapText="0"/>
    </xf>
    <xf borderId="4" fillId="7" fontId="12" numFmtId="0" xfId="0" applyAlignment="1" applyBorder="1" applyFont="1">
      <alignment horizontal="right" shrinkToFit="0" vertical="center" wrapText="0"/>
    </xf>
    <xf borderId="4" fillId="4" fontId="9" numFmtId="166" xfId="0" applyAlignment="1" applyBorder="1" applyFont="1" applyNumberFormat="1">
      <alignment horizontal="right" shrinkToFit="0" vertical="center" wrapText="0"/>
    </xf>
    <xf borderId="1" fillId="9" fontId="9" numFmtId="168" xfId="0" applyAlignment="1" applyBorder="1" applyFont="1" applyNumberFormat="1">
      <alignment shrinkToFit="0" vertical="center" wrapText="0"/>
    </xf>
    <xf borderId="4" fillId="5" fontId="10" numFmtId="170" xfId="0" applyAlignment="1" applyBorder="1" applyFont="1" applyNumberFormat="1">
      <alignment horizontal="center" readingOrder="0" shrinkToFit="0" vertical="center" wrapText="0"/>
    </xf>
    <xf borderId="1" fillId="6" fontId="5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center" readingOrder="0"/>
    </xf>
    <xf borderId="1" fillId="6" fontId="5" numFmtId="0" xfId="0" applyAlignment="1" applyBorder="1" applyFont="1">
      <alignment horizontal="left" shrinkToFit="0" vertical="center" wrapText="1"/>
    </xf>
    <xf borderId="1" fillId="3" fontId="17" numFmtId="0" xfId="0" applyAlignment="1" applyBorder="1" applyFont="1">
      <alignment horizontal="left" readingOrder="0" shrinkToFit="0" vertical="center" wrapText="0"/>
    </xf>
    <xf borderId="1" fillId="3" fontId="17" numFmtId="0" xfId="0" applyAlignment="1" applyBorder="1" applyFont="1">
      <alignment horizontal="center" readingOrder="0" shrinkToFit="0" vertical="center" wrapText="0"/>
    </xf>
    <xf borderId="0" fillId="3" fontId="18" numFmtId="0" xfId="0" applyAlignment="1" applyFont="1">
      <alignment horizontal="center" shrinkToFit="0" vertical="bottom" wrapText="0"/>
    </xf>
    <xf borderId="1" fillId="4" fontId="18" numFmtId="0" xfId="0" applyAlignment="1" applyBorder="1" applyFont="1">
      <alignment horizontal="center" readingOrder="0" shrinkToFit="0" vertical="center" wrapText="0"/>
    </xf>
    <xf borderId="4" fillId="10" fontId="19" numFmtId="0" xfId="0" applyAlignment="1" applyBorder="1" applyFill="1" applyFont="1">
      <alignment horizontal="center" shrinkToFit="0" vertical="bottom" wrapText="0"/>
    </xf>
    <xf borderId="1" fillId="10" fontId="19" numFmtId="0" xfId="0" applyAlignment="1" applyBorder="1" applyFont="1">
      <alignment horizontal="center" shrinkToFit="0" vertical="bottom" wrapText="0"/>
    </xf>
    <xf borderId="4" fillId="0" fontId="19" numFmtId="0" xfId="0" applyAlignment="1" applyBorder="1" applyFont="1">
      <alignment shrinkToFit="0" vertical="bottom" wrapText="0"/>
    </xf>
    <xf borderId="9" fillId="4" fontId="19" numFmtId="0" xfId="0" applyAlignment="1" applyBorder="1" applyFont="1">
      <alignment horizontal="center" readingOrder="0" shrinkToFit="0" vertical="center" wrapText="0"/>
    </xf>
    <xf borderId="4" fillId="3" fontId="17" numFmtId="0" xfId="0" applyAlignment="1" applyBorder="1" applyFont="1">
      <alignment horizontal="center" shrinkToFit="0" vertical="bottom" wrapText="0"/>
    </xf>
    <xf borderId="4" fillId="3" fontId="17" numFmtId="172" xfId="0" applyAlignment="1" applyBorder="1" applyFont="1" applyNumberFormat="1">
      <alignment horizontal="center" shrinkToFit="0" vertical="center" wrapText="0"/>
    </xf>
    <xf borderId="1" fillId="3" fontId="17" numFmtId="172" xfId="0" applyAlignment="1" applyBorder="1" applyFont="1" applyNumberFormat="1">
      <alignment horizontal="center" shrinkToFit="0" vertical="bottom" wrapText="0"/>
    </xf>
    <xf borderId="1" fillId="3" fontId="19" numFmtId="172" xfId="0" applyAlignment="1" applyBorder="1" applyFont="1" applyNumberFormat="1">
      <alignment horizontal="center" shrinkToFit="0" vertical="bottom" wrapText="0"/>
    </xf>
    <xf borderId="4" fillId="6" fontId="19" numFmtId="0" xfId="0" applyAlignment="1" applyBorder="1" applyFont="1">
      <alignment readingOrder="0" shrinkToFit="0" vertical="bottom" wrapText="1"/>
    </xf>
    <xf borderId="10" fillId="0" fontId="2" numFmtId="0" xfId="0" applyBorder="1" applyFont="1"/>
    <xf borderId="4" fillId="6" fontId="17" numFmtId="0" xfId="0" applyAlignment="1" applyBorder="1" applyFont="1">
      <alignment horizontal="center" shrinkToFit="0" vertical="center" wrapText="0"/>
    </xf>
    <xf borderId="0" fillId="6" fontId="5" numFmtId="173" xfId="0" applyAlignment="1" applyFont="1" applyNumberFormat="1">
      <alignment horizontal="center"/>
    </xf>
    <xf borderId="1" fillId="6" fontId="17" numFmtId="172" xfId="0" applyAlignment="1" applyBorder="1" applyFont="1" applyNumberFormat="1">
      <alignment horizontal="center" shrinkToFit="0" vertical="center" wrapText="0"/>
    </xf>
    <xf borderId="1" fillId="6" fontId="19" numFmtId="172" xfId="0" applyAlignment="1" applyBorder="1" applyFont="1" applyNumberFormat="1">
      <alignment horizontal="center" shrinkToFit="0" vertical="center" wrapText="0"/>
    </xf>
    <xf borderId="4" fillId="3" fontId="19" numFmtId="0" xfId="0" applyAlignment="1" applyBorder="1" applyFont="1">
      <alignment shrinkToFit="0" vertical="bottom" wrapText="0"/>
    </xf>
    <xf borderId="4" fillId="3" fontId="5" numFmtId="172" xfId="0" applyAlignment="1" applyBorder="1" applyFont="1" applyNumberFormat="1">
      <alignment horizontal="center" shrinkToFit="0" vertical="center" wrapText="0"/>
    </xf>
    <xf borderId="4" fillId="6" fontId="19" numFmtId="0" xfId="0" applyAlignment="1" applyBorder="1" applyFont="1">
      <alignment shrinkToFit="0" vertical="center" wrapText="1"/>
    </xf>
    <xf borderId="4" fillId="6" fontId="5" numFmtId="172" xfId="0" applyAlignment="1" applyBorder="1" applyFont="1" applyNumberFormat="1">
      <alignment horizontal="center" shrinkToFit="0" vertical="center" wrapText="0"/>
    </xf>
    <xf borderId="4" fillId="3" fontId="19" numFmtId="0" xfId="0" applyAlignment="1" applyBorder="1" applyFont="1">
      <alignment shrinkToFit="0" vertical="center" wrapText="1"/>
    </xf>
    <xf borderId="4" fillId="3" fontId="17" numFmtId="0" xfId="0" applyAlignment="1" applyBorder="1" applyFont="1">
      <alignment horizontal="center" shrinkToFit="0" vertical="center" wrapText="0"/>
    </xf>
    <xf borderId="1" fillId="6" fontId="17" numFmtId="172" xfId="0" applyAlignment="1" applyBorder="1" applyFont="1" applyNumberFormat="1">
      <alignment horizontal="center" shrinkToFit="0" vertical="bottom" wrapText="0"/>
    </xf>
    <xf borderId="1" fillId="6" fontId="19" numFmtId="172" xfId="0" applyAlignment="1" applyBorder="1" applyFont="1" applyNumberFormat="1">
      <alignment horizontal="center" shrinkToFit="0" vertical="bottom" wrapText="0"/>
    </xf>
    <xf borderId="1" fillId="3" fontId="17" numFmtId="172" xfId="0" applyAlignment="1" applyBorder="1" applyFont="1" applyNumberFormat="1">
      <alignment horizontal="center" shrinkToFit="0" vertical="center" wrapText="0"/>
    </xf>
    <xf borderId="1" fillId="3" fontId="19" numFmtId="172" xfId="0" applyAlignment="1" applyBorder="1" applyFont="1" applyNumberFormat="1">
      <alignment horizontal="center" shrinkToFit="0" vertical="center" wrapText="0"/>
    </xf>
    <xf borderId="4" fillId="6" fontId="19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1" fillId="2" fontId="19" numFmtId="0" xfId="0" applyAlignment="1" applyBorder="1" applyFont="1">
      <alignment horizontal="right" shrinkToFit="0" vertical="bottom" wrapText="0"/>
    </xf>
    <xf borderId="1" fillId="2" fontId="19" numFmtId="172" xfId="0" applyAlignment="1" applyBorder="1" applyFont="1" applyNumberFormat="1">
      <alignment horizontal="center" shrinkToFit="0" vertical="bottom" wrapText="0"/>
    </xf>
    <xf borderId="0" fillId="0" fontId="20" numFmtId="0" xfId="0" applyAlignment="1" applyFont="1">
      <alignment shrinkToFit="0" vertical="bottom" wrapText="0"/>
    </xf>
    <xf borderId="0" fillId="0" fontId="20" numFmtId="172" xfId="0" applyAlignment="1" applyFont="1" applyNumberFormat="1">
      <alignment shrinkToFit="0" vertical="bottom" wrapText="0"/>
    </xf>
    <xf borderId="1" fillId="4" fontId="21" numFmtId="0" xfId="0" applyAlignment="1" applyBorder="1" applyFont="1">
      <alignment horizontal="center" shrinkToFit="0" vertical="top" wrapText="0"/>
    </xf>
    <xf borderId="1" fillId="4" fontId="21" numFmtId="0" xfId="0" applyAlignment="1" applyBorder="1" applyFont="1">
      <alignment horizontal="center" shrinkToFit="0" vertical="top" wrapText="1"/>
    </xf>
    <xf borderId="1" fillId="6" fontId="19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57"/>
    <col customWidth="1" min="2" max="2" width="39.57"/>
    <col customWidth="1" min="3" max="3" width="16.14"/>
    <col customWidth="1" min="4" max="4" width="6.86"/>
    <col customWidth="1" min="5" max="5" width="5.57"/>
    <col customWidth="1" min="6" max="6" width="4.29"/>
    <col customWidth="1" min="7" max="8" width="3.43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10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</v>
      </c>
      <c r="B15" s="3"/>
      <c r="C15" s="17" t="s">
        <v>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16" t="s">
        <v>15</v>
      </c>
      <c r="B17" s="3"/>
      <c r="C17" s="17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24" t="s">
        <v>20</v>
      </c>
      <c r="B21" s="3"/>
      <c r="C21" s="17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26" t="s">
        <v>23</v>
      </c>
      <c r="B23" s="3"/>
      <c r="C23" s="2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39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42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44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46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46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46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47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42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44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47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59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59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61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65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68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95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72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  <row r="306" ht="15.0" customHeight="1"/>
    <row r="307" ht="15.0" customHeight="1"/>
    <row r="308" ht="15.0" customHeight="1"/>
    <row r="309" ht="15.0" customHeight="1"/>
    <row r="310" ht="15.0" customHeight="1"/>
    <row r="311" ht="15.0" customHeight="1"/>
    <row r="312" ht="15.0" customHeight="1"/>
    <row r="313" ht="15.0" customHeight="1"/>
    <row r="314" ht="15.0" customHeight="1"/>
    <row r="315" ht="15.0" customHeight="1"/>
    <row r="316" ht="15.0" customHeight="1"/>
    <row r="317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71"/>
    <col customWidth="1" min="2" max="2" width="38.86"/>
    <col customWidth="1" min="3" max="3" width="16.57"/>
    <col customWidth="1" min="4" max="4" width="6.71"/>
    <col customWidth="1" min="5" max="5" width="5.29"/>
    <col customWidth="1" min="6" max="6" width="4.71"/>
    <col customWidth="1" min="7" max="7" width="5.57"/>
    <col customWidth="1" min="8" max="8" width="7.57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110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90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  <c r="O23" s="29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39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42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44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46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46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46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47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113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114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115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59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116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95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95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117</v>
      </c>
      <c r="B105" s="72">
        <f>SUM(B106:B109)</f>
        <v>0.025</v>
      </c>
      <c r="C105" s="57">
        <f>((C36+C64+C74+C91+C99+C103+C104)/(1-($B$105)))*$B105</f>
        <v>40.08571795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0.025</v>
      </c>
      <c r="C108" s="78">
        <f>((C36+C64+C74+C91+C99+C103+C104)/(1-($B$108+$B$106)))*$B108</f>
        <v>40.08571795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40.08571795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40.08571795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1603.43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57"/>
    <col customWidth="1" min="2" max="2" width="39.71"/>
    <col customWidth="1" min="3" max="3" width="7.86"/>
    <col customWidth="1" min="4" max="4" width="7.57"/>
    <col customWidth="1" min="5" max="5" width="7.71"/>
    <col customWidth="1" min="6" max="6" width="6.71"/>
    <col customWidth="1" min="7" max="7" width="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118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120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39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42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44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46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46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46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47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121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122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123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125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126</v>
      </c>
      <c r="B105" s="72">
        <f>SUM(B106:B109)</f>
        <v>0.03</v>
      </c>
      <c r="C105" s="57">
        <f>((C36+C64+C74+C91+C99+C103+C104)/(1-($B$105)))*$B105</f>
        <v>47.28669897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72">
        <v>0.03</v>
      </c>
      <c r="C108" s="78">
        <f>((C36+C64+C74+C91+C99+C103+C104)/(1-($B$108+$B$106)))*$B108</f>
        <v>47.28669897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47.28669897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47.28669897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1576.22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38.14"/>
    <col customWidth="1" min="3" max="3" width="11.0"/>
    <col customWidth="1" min="4" max="4" width="9.86"/>
    <col customWidth="1" min="5" max="5" width="7.71"/>
    <col customWidth="1" min="6" max="6" width="8.43"/>
    <col customWidth="1" min="7" max="7" width="8.71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97" t="s">
        <v>127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120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17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39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42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44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46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46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46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47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128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129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130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131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132</v>
      </c>
      <c r="B105" s="72">
        <f>SUM(B106:B109)</f>
        <v>0.03</v>
      </c>
      <c r="C105" s="57">
        <f>((C36+C64+C74+C91+C99+C103+C104)/(1-($B$105)))*$B105</f>
        <v>47.28669897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72">
        <v>0.03</v>
      </c>
      <c r="C108" s="78">
        <f>((C36+C64+C74+C91+C99+C103+C104)/(1-($B$108+$B$106)))*$B108</f>
        <v>47.28669897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47.28669897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47.28669897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1576.22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37.14"/>
    <col customWidth="1" min="3" max="3" width="7.14"/>
    <col customWidth="1" min="4" max="4" width="5.86"/>
    <col customWidth="1" min="5" max="5" width="7.71"/>
    <col customWidth="1" min="6" max="6" width="6.71"/>
    <col customWidth="1" min="7" max="7" width="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133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39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42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44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46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46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46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47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134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135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136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138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139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86"/>
    <col customWidth="1" min="2" max="2" width="38.71"/>
    <col customWidth="1" min="3" max="3" width="7.0"/>
    <col customWidth="1" min="4" max="4" width="8.14"/>
    <col customWidth="1" min="5" max="5" width="7.71"/>
    <col customWidth="1" min="6" max="6" width="6.71"/>
    <col customWidth="1" min="7" max="7" width="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140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141</v>
      </c>
      <c r="B15" s="3"/>
      <c r="C15" s="17" t="s">
        <v>142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143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144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145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146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147</v>
      </c>
      <c r="B105" s="72">
        <f>SUM(B106:B109)</f>
        <v>0.04</v>
      </c>
      <c r="C105" s="57">
        <f>((C36+C64+C74+C91+C99+C103+C104)/(1-($B$105)))*$B105</f>
        <v>65.13929167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0.04</v>
      </c>
      <c r="C108" s="78">
        <f>((C36+C64+C74+C91+C99+C103+C104)/(1-($B$108+$B$106)))*$B108</f>
        <v>65.13929167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65.13929167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65.13929167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1628.48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6.57"/>
    <col customWidth="1" min="2" max="2" width="37.57"/>
    <col customWidth="1" min="3" max="3" width="8.86"/>
    <col customWidth="1" min="4" max="4" width="7.57"/>
    <col customWidth="1" min="5" max="5" width="7.71"/>
    <col customWidth="1" min="6" max="6" width="6.71"/>
    <col customWidth="1" min="7" max="7" width="5.57"/>
    <col customWidth="1" min="8" max="8" width="7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148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120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149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150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151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152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103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153</v>
      </c>
      <c r="B105" s="72">
        <f>SUM(B106:B109)</f>
        <v>0.05</v>
      </c>
      <c r="C105" s="57">
        <f>((C36+C64+C74+C91+C99+C103+C104)/(1-($B$105)))*$B105</f>
        <v>80.47034737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0.05</v>
      </c>
      <c r="C108" s="78">
        <f>((C36+C64+C74+C91+C99+C103+C104)/(1-($B$108+$B$106)))*$B108</f>
        <v>80.47034737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80.47034737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80.47034737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104">
        <f>ROUND(C115+C116+C117+C118+C119+C121,2)</f>
        <v>1609.41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39.14"/>
    <col customWidth="1" min="3" max="3" width="7.0"/>
    <col customWidth="1" min="4" max="4" width="6.86"/>
    <col customWidth="1" min="5" max="5" width="7.71"/>
    <col customWidth="1" min="6" max="6" width="6.71"/>
    <col customWidth="1" min="7" max="7" width="5.57"/>
    <col customWidth="1" min="8" max="8" width="7.0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154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155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156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157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158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159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86"/>
    <col customWidth="1" min="2" max="2" width="38.0"/>
    <col customWidth="1" min="3" max="3" width="6.29"/>
    <col customWidth="1" min="4" max="4" width="7.86"/>
    <col customWidth="1" min="5" max="5" width="7.71"/>
    <col customWidth="1" min="6" max="6" width="6.71"/>
    <col customWidth="1" min="7" max="7" width="5.57"/>
    <col customWidth="1" min="8" max="8" width="7.43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160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161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162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163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105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164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165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56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72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57"/>
    <col customWidth="1" min="2" max="2" width="37.57"/>
    <col customWidth="1" min="3" max="3" width="7.14"/>
    <col customWidth="1" min="4" max="4" width="6.57"/>
    <col customWidth="1" min="5" max="5" width="6.43"/>
    <col customWidth="1" min="6" max="6" width="6.71"/>
    <col customWidth="1" min="7" max="7" width="5.57"/>
    <col customWidth="1" min="8" max="8" width="6.71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166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120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167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168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169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65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170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171</v>
      </c>
      <c r="B105" s="72">
        <f>SUM(B106:B109)</f>
        <v>0.03</v>
      </c>
      <c r="C105" s="57">
        <f>((C36+C64+C74+C91+C99+C103+C104)/(1-($B$105)))*$B105</f>
        <v>47.28669897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47.28669897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47.28669897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47.28669897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1576.22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29"/>
    <col customWidth="1" min="2" max="2" width="38.29"/>
    <col customWidth="1" min="3" max="3" width="6.43"/>
    <col customWidth="1" min="4" max="4" width="6.71"/>
    <col customWidth="1" min="5" max="5" width="7.71"/>
    <col customWidth="1" min="6" max="6" width="6.71"/>
    <col customWidth="1" min="7" max="7" width="5.57"/>
    <col customWidth="1" min="8" max="8" width="6.71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172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173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174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175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176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177</v>
      </c>
      <c r="B105" s="72">
        <f>SUM(B106:B109)</f>
        <v>0.02</v>
      </c>
      <c r="C105" s="57">
        <f>((C36+C64+C74+C91+C99+C103+C104)/(1-($B$105)))*$B105</f>
        <v>31.90495918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0.02</v>
      </c>
      <c r="C108" s="78">
        <f>((C36+C64+C74+C91+C99+C103+C104)/(1-($B$108+$B$106)))*$B108</f>
        <v>31.90495918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31.90495918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31.90495918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1595.25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71"/>
    <col customWidth="1" min="2" max="2" width="38.29"/>
    <col customWidth="1" min="3" max="3" width="6.57"/>
    <col customWidth="1" min="4" max="4" width="6.14"/>
    <col customWidth="1" min="5" max="5" width="7.71"/>
    <col customWidth="1" min="6" max="6" width="6.71"/>
    <col customWidth="1" min="7" max="7" width="5.57"/>
    <col customWidth="1" min="8" max="8" width="5.71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178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179</v>
      </c>
      <c r="B15" s="3"/>
      <c r="C15" s="17" t="s">
        <v>180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181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182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183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184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185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38.29"/>
    <col customWidth="1" min="3" max="3" width="5.43"/>
    <col customWidth="1" min="4" max="4" width="7.0"/>
    <col customWidth="1" min="5" max="5" width="7.71"/>
    <col customWidth="1" min="6" max="6" width="6.71"/>
    <col customWidth="1" min="7" max="7" width="5.57"/>
    <col customWidth="1" min="8" max="8" width="5.86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A6" s="5"/>
      <c r="B6" s="5"/>
      <c r="C6" s="5"/>
      <c r="D6" s="5"/>
      <c r="E6" s="5"/>
      <c r="F6" s="5"/>
      <c r="G6" s="5"/>
      <c r="H6" s="5"/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186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187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188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189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190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191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192</v>
      </c>
      <c r="B105" s="72">
        <f>SUM(B106:B109)</f>
        <v>0.04</v>
      </c>
      <c r="C105" s="57">
        <f>((C36+C64+C74+C91+C99+C103+C104)/(1-($B$105)))*$B105</f>
        <v>63.70569167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0.04</v>
      </c>
      <c r="C108" s="78">
        <f>((C36+C64+C74+C91+C99+C103+C104)/(1-($B$108+$B$106)))*$B108</f>
        <v>63.70569167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63.70569167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63.70569167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1592.64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38.29"/>
    <col customWidth="1" min="3" max="3" width="6.0"/>
    <col customWidth="1" min="4" max="4" width="6.57"/>
    <col customWidth="1" min="5" max="5" width="7.71"/>
    <col customWidth="1" min="6" max="6" width="6.71"/>
    <col customWidth="1" min="7" max="7" width="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193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111</v>
      </c>
      <c r="B15" s="3"/>
      <c r="C15" s="17" t="s">
        <v>112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194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195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196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197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198</v>
      </c>
      <c r="B105" s="72">
        <f>SUM(B106:B109)</f>
        <v>0.05</v>
      </c>
      <c r="C105" s="57">
        <f>((C36+C64+C74+C91+C99+C103+C104)/(1-($B$105)))*$B105</f>
        <v>82.28121053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0.05</v>
      </c>
      <c r="C108" s="78">
        <f>((C36+C64+C74+C91+C99+C103+C104)/(1-($B$108+$B$106)))*$B108</f>
        <v>82.28121053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82.28121053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82.28121053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1645.62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38.43"/>
    <col customWidth="1" min="3" max="3" width="7.57"/>
    <col customWidth="1" min="4" max="4" width="6.57"/>
    <col customWidth="1" min="5" max="5" width="7.71"/>
    <col customWidth="1" min="6" max="6" width="6.71"/>
    <col customWidth="1" min="7" max="7" width="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199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141</v>
      </c>
      <c r="B15" s="3"/>
      <c r="C15" s="17" t="s">
        <v>142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200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201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202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203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204</v>
      </c>
      <c r="B105" s="72">
        <f>SUM(B106:B109)</f>
        <v>0.04</v>
      </c>
      <c r="C105" s="57">
        <f>((C36+C64+C74+C91+C99+C103+C104)/(1-($B$105)))*$B105</f>
        <v>65.13929167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0.04</v>
      </c>
      <c r="C108" s="78">
        <f>((C36+C64+C74+C91+C99+C103+C104)/(1-($B$108+$B$106)))*$B108</f>
        <v>65.13929167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65.13929167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65.13929167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1628.48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43"/>
    <col customWidth="1" min="2" max="2" width="37.57"/>
    <col customWidth="1" min="3" max="3" width="6.43"/>
    <col customWidth="1" min="4" max="4" width="6.14"/>
    <col customWidth="1" min="5" max="5" width="7.71"/>
    <col customWidth="1" min="6" max="6" width="6.71"/>
    <col customWidth="1" min="7" max="7" width="5.57"/>
    <col customWidth="1" min="8" max="8" width="7.0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205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119</v>
      </c>
      <c r="B15" s="3"/>
      <c r="C15" s="17" t="s">
        <v>120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206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207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208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124</v>
      </c>
      <c r="B58" s="60">
        <f>C36*0.07</f>
        <v>80.2816</v>
      </c>
      <c r="C58" s="57">
        <f t="shared" si="4"/>
        <v>80.2816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382.0566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382.0566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382.0566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209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210</v>
      </c>
      <c r="B105" s="72">
        <f>SUM(B106:B109)</f>
        <v>0.03</v>
      </c>
      <c r="C105" s="57">
        <f>((C36+C64+C74+C91+C99+C103+C104)/(1-($B$105)))*$B105</f>
        <v>47.28669897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47.28669897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47.28669897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382.0566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1528.9366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47.28669897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1576.22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38.14"/>
    <col customWidth="1" min="3" max="3" width="6.57"/>
    <col customWidth="1" min="4" max="4" width="7.0"/>
    <col customWidth="1" min="5" max="5" width="7.71"/>
    <col customWidth="1" min="6" max="6" width="6.71"/>
    <col customWidth="1" min="7" max="7" width="5.57"/>
    <col customWidth="1" min="8" max="8" width="7.0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211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11</v>
      </c>
      <c r="B15" s="3"/>
      <c r="C15" s="17" t="s">
        <v>12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212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213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214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215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216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29"/>
    <col customWidth="1" min="2" max="2" width="38.29"/>
    <col customWidth="1" min="3" max="3" width="6.43"/>
    <col customWidth="1" min="4" max="4" width="6.0"/>
    <col customWidth="1" min="5" max="5" width="7.71"/>
    <col customWidth="1" min="6" max="6" width="6.71"/>
    <col customWidth="1" min="7" max="7" width="5.57"/>
    <col customWidth="1" min="8" max="8" width="6.29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12.75" customHeight="1">
      <c r="A2" s="5"/>
      <c r="B2" s="6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</row>
    <row r="4" ht="12.75" customHeight="1">
      <c r="A4" s="5"/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</row>
    <row r="5" ht="12.75" customHeight="1">
      <c r="A5" s="8" t="s">
        <v>2</v>
      </c>
      <c r="I5" s="4"/>
      <c r="J5" s="4"/>
      <c r="K5" s="4"/>
      <c r="L5" s="4"/>
      <c r="M5" s="4"/>
      <c r="N5" s="4"/>
    </row>
    <row r="6" ht="12.75" customHeight="1">
      <c r="I6" s="4"/>
      <c r="J6" s="4"/>
      <c r="K6" s="4"/>
      <c r="L6" s="4"/>
      <c r="M6" s="4"/>
      <c r="N6" s="4"/>
    </row>
    <row r="7" ht="12.75" customHeight="1">
      <c r="A7" s="9" t="s">
        <v>3</v>
      </c>
      <c r="B7" s="2"/>
      <c r="C7" s="2"/>
      <c r="D7" s="2"/>
      <c r="E7" s="2"/>
      <c r="F7" s="2"/>
      <c r="G7" s="2"/>
      <c r="H7" s="3"/>
      <c r="I7" s="4"/>
      <c r="J7" s="4"/>
      <c r="K7" s="4"/>
      <c r="L7" s="4"/>
      <c r="M7" s="4"/>
      <c r="N7" s="4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</row>
    <row r="10" ht="12.75" customHeight="1">
      <c r="A10" s="11"/>
      <c r="I10" s="4"/>
      <c r="J10" s="4"/>
      <c r="K10" s="4"/>
      <c r="L10" s="4"/>
      <c r="M10" s="4"/>
      <c r="N10" s="4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  <c r="I11" s="4"/>
      <c r="J11" s="4"/>
      <c r="K11" s="4"/>
      <c r="L11" s="4"/>
      <c r="M11" s="4"/>
      <c r="N11" s="4"/>
    </row>
    <row r="12" ht="12.75" customHeight="1">
      <c r="A12" s="11"/>
      <c r="I12" s="4"/>
      <c r="J12" s="4"/>
      <c r="K12" s="4"/>
      <c r="L12" s="4"/>
      <c r="M12" s="4"/>
      <c r="N12" s="4"/>
    </row>
    <row r="13" ht="12.75" customHeight="1">
      <c r="A13" s="9" t="s">
        <v>7</v>
      </c>
      <c r="B13" s="2"/>
      <c r="C13" s="13" t="s">
        <v>217</v>
      </c>
      <c r="D13" s="2"/>
      <c r="E13" s="2"/>
      <c r="F13" s="2"/>
      <c r="G13" s="2"/>
      <c r="H13" s="3"/>
      <c r="I13" s="4"/>
      <c r="J13" s="4"/>
      <c r="K13" s="4"/>
      <c r="L13" s="4"/>
      <c r="M13" s="4"/>
      <c r="N13" s="4"/>
    </row>
    <row r="14" ht="12.75" customHeight="1">
      <c r="A14" s="14" t="s">
        <v>9</v>
      </c>
      <c r="B14" s="3"/>
      <c r="C14" s="15" t="s">
        <v>218</v>
      </c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</row>
    <row r="15" ht="12.75" customHeight="1">
      <c r="A15" s="16" t="s">
        <v>141</v>
      </c>
      <c r="B15" s="3"/>
      <c r="C15" s="17" t="s">
        <v>142</v>
      </c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</row>
    <row r="16" ht="12.75" customHeight="1">
      <c r="A16" s="18" t="s">
        <v>13</v>
      </c>
      <c r="B16" s="3"/>
      <c r="C16" s="19" t="s">
        <v>14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</row>
    <row r="17" ht="12.75" customHeight="1">
      <c r="A17" s="22" t="s">
        <v>15</v>
      </c>
      <c r="B17" s="3"/>
      <c r="C17" s="91">
        <v>12.0</v>
      </c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</row>
    <row r="18" ht="12.75" customHeight="1">
      <c r="A18" s="20" t="s">
        <v>16</v>
      </c>
      <c r="B18" s="3"/>
      <c r="C18" s="21">
        <v>1401.74</v>
      </c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</row>
    <row r="19" ht="12.75" customHeight="1">
      <c r="A19" s="22" t="s">
        <v>17</v>
      </c>
      <c r="B19" s="3"/>
      <c r="C19" s="17" t="s">
        <v>18</v>
      </c>
      <c r="D19" s="2"/>
      <c r="E19" s="2"/>
      <c r="F19" s="2"/>
      <c r="G19" s="2"/>
      <c r="H19" s="3"/>
      <c r="I19" s="4"/>
      <c r="J19" s="4"/>
      <c r="K19" s="4"/>
      <c r="L19" s="4"/>
      <c r="M19" s="4"/>
      <c r="N19" s="4"/>
    </row>
    <row r="20" ht="12.75" customHeight="1">
      <c r="A20" s="23" t="s">
        <v>19</v>
      </c>
      <c r="B20" s="3"/>
      <c r="C20" s="15">
        <v>22.0</v>
      </c>
      <c r="D20" s="2"/>
      <c r="E20" s="2"/>
      <c r="F20" s="2"/>
      <c r="G20" s="2"/>
      <c r="H20" s="3"/>
      <c r="I20" s="4"/>
      <c r="J20" s="4"/>
      <c r="K20" s="4"/>
      <c r="L20" s="4"/>
      <c r="M20" s="4"/>
      <c r="N20" s="4"/>
    </row>
    <row r="21" ht="12.75" customHeight="1">
      <c r="A21" s="92" t="s">
        <v>20</v>
      </c>
      <c r="B21" s="3"/>
      <c r="C21" s="91" t="s">
        <v>21</v>
      </c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</row>
    <row r="22" ht="12.75" customHeight="1">
      <c r="A22" s="14" t="s">
        <v>22</v>
      </c>
      <c r="B22" s="3"/>
      <c r="C22" s="25">
        <v>44562.0</v>
      </c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</row>
    <row r="23" ht="12.75" customHeight="1">
      <c r="A23" s="16" t="s">
        <v>23</v>
      </c>
      <c r="B23" s="3"/>
      <c r="C23" s="17">
        <v>1.0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</row>
    <row r="24" ht="12.75" customHeight="1">
      <c r="A24" s="28"/>
      <c r="G24" s="4"/>
      <c r="H24" s="4"/>
      <c r="I24" s="4"/>
      <c r="J24" s="4"/>
      <c r="K24" s="4"/>
      <c r="L24" s="4"/>
      <c r="M24" s="4"/>
      <c r="N24" s="4"/>
      <c r="O24" s="29"/>
    </row>
    <row r="25" ht="12.75" customHeight="1">
      <c r="G25" s="4"/>
      <c r="H25" s="4"/>
      <c r="I25" s="4"/>
      <c r="J25" s="4"/>
      <c r="K25" s="4"/>
      <c r="L25" s="4"/>
      <c r="M25" s="4"/>
      <c r="N25" s="4"/>
      <c r="O25" s="29"/>
    </row>
    <row r="26" ht="12.75" customHeight="1">
      <c r="A26" s="30" t="s">
        <v>24</v>
      </c>
      <c r="B26" s="31" t="s">
        <v>25</v>
      </c>
      <c r="C26" s="32" t="s">
        <v>26</v>
      </c>
      <c r="D26" s="2"/>
      <c r="E26" s="2"/>
      <c r="F26" s="2"/>
      <c r="G26" s="2"/>
      <c r="H26" s="3"/>
      <c r="I26" s="4"/>
      <c r="J26" s="4"/>
      <c r="K26" s="4"/>
      <c r="L26" s="4"/>
      <c r="M26" s="4"/>
      <c r="N26" s="4"/>
      <c r="O26" s="29"/>
    </row>
    <row r="27" ht="13.5" customHeight="1">
      <c r="A27" s="33" t="s">
        <v>27</v>
      </c>
      <c r="B27" s="33"/>
      <c r="C27" s="34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29"/>
    </row>
    <row r="28" ht="13.5" customHeight="1">
      <c r="A28" s="35" t="s">
        <v>28</v>
      </c>
      <c r="B28" s="36" t="s">
        <v>29</v>
      </c>
      <c r="C28" s="37" t="s">
        <v>30</v>
      </c>
      <c r="D28" s="2"/>
      <c r="E28" s="2"/>
      <c r="F28" s="2"/>
      <c r="G28" s="2"/>
      <c r="H28" s="3"/>
    </row>
    <row r="29" ht="13.5" customHeight="1">
      <c r="A29" s="38" t="s">
        <v>31</v>
      </c>
      <c r="B29" s="98"/>
      <c r="C29" s="40">
        <v>1146.88</v>
      </c>
      <c r="D29" s="2"/>
      <c r="E29" s="2"/>
      <c r="F29" s="2"/>
      <c r="G29" s="2"/>
      <c r="H29" s="3"/>
    </row>
    <row r="30" ht="13.5" customHeight="1">
      <c r="A30" s="41" t="s">
        <v>32</v>
      </c>
      <c r="B30" s="99"/>
      <c r="C30" s="43"/>
      <c r="D30" s="2"/>
      <c r="E30" s="2"/>
      <c r="F30" s="2"/>
      <c r="G30" s="2"/>
      <c r="H30" s="3"/>
    </row>
    <row r="31" ht="13.5" customHeight="1">
      <c r="A31" s="41" t="s">
        <v>33</v>
      </c>
      <c r="B31" s="100"/>
      <c r="C31" s="45"/>
      <c r="D31" s="2"/>
      <c r="E31" s="2"/>
      <c r="F31" s="2"/>
      <c r="G31" s="2"/>
      <c r="H31" s="3"/>
    </row>
    <row r="32" ht="13.5" customHeight="1">
      <c r="A32" s="41" t="s">
        <v>34</v>
      </c>
      <c r="B32" s="101"/>
      <c r="C32" s="45"/>
      <c r="D32" s="2"/>
      <c r="E32" s="2"/>
      <c r="F32" s="2"/>
      <c r="G32" s="2"/>
      <c r="H32" s="3"/>
    </row>
    <row r="33" ht="13.5" customHeight="1">
      <c r="A33" s="41" t="s">
        <v>35</v>
      </c>
      <c r="B33" s="101"/>
      <c r="C33" s="45"/>
      <c r="D33" s="2"/>
      <c r="E33" s="2"/>
      <c r="F33" s="2"/>
      <c r="G33" s="2"/>
      <c r="H33" s="3"/>
    </row>
    <row r="34" ht="13.5" customHeight="1">
      <c r="A34" s="41" t="s">
        <v>36</v>
      </c>
      <c r="B34" s="101"/>
      <c r="C34" s="45"/>
      <c r="D34" s="2"/>
      <c r="E34" s="2"/>
      <c r="F34" s="2"/>
      <c r="G34" s="2"/>
      <c r="H34" s="3"/>
    </row>
    <row r="35" ht="13.5" customHeight="1">
      <c r="A35" s="41" t="s">
        <v>37</v>
      </c>
      <c r="B35" s="102"/>
      <c r="C35" s="45"/>
      <c r="D35" s="2"/>
      <c r="E35" s="2"/>
      <c r="F35" s="2"/>
      <c r="G35" s="2"/>
      <c r="H35" s="3"/>
    </row>
    <row r="36" ht="13.5" customHeight="1">
      <c r="A36" s="48" t="s">
        <v>38</v>
      </c>
      <c r="B36" s="49"/>
      <c r="C36" s="50">
        <f>SUM(C29:C35)</f>
        <v>1146.88</v>
      </c>
      <c r="D36" s="2"/>
      <c r="E36" s="2"/>
      <c r="F36" s="2"/>
      <c r="G36" s="2"/>
      <c r="H36" s="3"/>
    </row>
    <row r="37" ht="13.5" customHeight="1">
      <c r="A37" s="51"/>
      <c r="B37" s="52"/>
      <c r="C37" s="53"/>
    </row>
    <row r="38" ht="13.5" customHeight="1">
      <c r="A38" s="54" t="s">
        <v>39</v>
      </c>
      <c r="B38" s="2"/>
      <c r="C38" s="2"/>
      <c r="D38" s="2"/>
      <c r="E38" s="2"/>
      <c r="F38" s="2"/>
      <c r="G38" s="2"/>
      <c r="H38" s="3"/>
    </row>
    <row r="39" ht="13.5" customHeight="1">
      <c r="A39" s="55" t="s">
        <v>40</v>
      </c>
      <c r="B39" s="36" t="s">
        <v>29</v>
      </c>
      <c r="C39" s="37" t="s">
        <v>30</v>
      </c>
      <c r="D39" s="2"/>
      <c r="E39" s="2"/>
      <c r="F39" s="2"/>
      <c r="G39" s="2"/>
      <c r="H39" s="3"/>
    </row>
    <row r="40" ht="13.5" customHeight="1">
      <c r="A40" s="41" t="s">
        <v>41</v>
      </c>
      <c r="B40" s="56"/>
      <c r="C40" s="57">
        <f t="shared" ref="C40:C41" si="1">$B40*C$36</f>
        <v>0</v>
      </c>
      <c r="D40" s="2"/>
      <c r="E40" s="2"/>
      <c r="F40" s="2"/>
      <c r="G40" s="2"/>
      <c r="H40" s="3"/>
    </row>
    <row r="41" ht="13.5" customHeight="1">
      <c r="A41" s="41" t="s">
        <v>219</v>
      </c>
      <c r="B41" s="56"/>
      <c r="C41" s="57">
        <f t="shared" si="1"/>
        <v>0</v>
      </c>
      <c r="D41" s="2"/>
      <c r="E41" s="2"/>
      <c r="F41" s="2"/>
      <c r="G41" s="2"/>
      <c r="H41" s="3"/>
    </row>
    <row r="42" ht="13.5" customHeight="1">
      <c r="A42" s="48" t="s">
        <v>43</v>
      </c>
      <c r="B42" s="58">
        <f t="shared" ref="B42:C42" si="2">SUM(B40:B41)</f>
        <v>0</v>
      </c>
      <c r="C42" s="50">
        <f t="shared" si="2"/>
        <v>0</v>
      </c>
      <c r="D42" s="2"/>
      <c r="E42" s="2"/>
      <c r="F42" s="2"/>
      <c r="G42" s="2"/>
      <c r="H42" s="3"/>
    </row>
    <row r="43" ht="12.75" customHeight="1">
      <c r="A43" s="55" t="s">
        <v>220</v>
      </c>
      <c r="B43" s="36" t="s">
        <v>29</v>
      </c>
      <c r="C43" s="37" t="s">
        <v>30</v>
      </c>
      <c r="D43" s="2"/>
      <c r="E43" s="2"/>
      <c r="F43" s="2"/>
      <c r="G43" s="2"/>
      <c r="H43" s="3"/>
    </row>
    <row r="44" ht="13.5" customHeight="1">
      <c r="A44" s="41" t="s">
        <v>45</v>
      </c>
      <c r="B44" s="56"/>
      <c r="C44" s="57">
        <f>B44*(C42+C36)</f>
        <v>0</v>
      </c>
      <c r="D44" s="2"/>
      <c r="E44" s="2"/>
      <c r="F44" s="2"/>
      <c r="G44" s="2"/>
      <c r="H44" s="3"/>
    </row>
    <row r="45" ht="13.5" customHeight="1">
      <c r="A45" s="41" t="s">
        <v>46</v>
      </c>
      <c r="B45" s="56"/>
      <c r="C45" s="57">
        <f>$B45*(C42+C36)</f>
        <v>0</v>
      </c>
      <c r="D45" s="2"/>
      <c r="E45" s="2"/>
      <c r="F45" s="2"/>
      <c r="G45" s="2"/>
      <c r="H45" s="3"/>
    </row>
    <row r="46" ht="13.5" customHeight="1">
      <c r="A46" s="41" t="s">
        <v>221</v>
      </c>
      <c r="B46" s="56"/>
      <c r="C46" s="57">
        <f>$B46*(C42+C36)</f>
        <v>0</v>
      </c>
      <c r="D46" s="2"/>
      <c r="E46" s="2"/>
      <c r="F46" s="2"/>
      <c r="G46" s="2"/>
      <c r="H46" s="3"/>
    </row>
    <row r="47" ht="13.5" customHeight="1">
      <c r="A47" s="41" t="s">
        <v>48</v>
      </c>
      <c r="B47" s="56"/>
      <c r="C47" s="57">
        <f>$B47*(C42+C36)</f>
        <v>0</v>
      </c>
      <c r="D47" s="2"/>
      <c r="E47" s="2"/>
      <c r="F47" s="2"/>
      <c r="G47" s="2"/>
      <c r="H47" s="3"/>
    </row>
    <row r="48" ht="13.5" customHeight="1">
      <c r="A48" s="41" t="s">
        <v>49</v>
      </c>
      <c r="B48" s="56"/>
      <c r="C48" s="57">
        <f>$B48*(C42+C36)</f>
        <v>0</v>
      </c>
      <c r="D48" s="2"/>
      <c r="E48" s="2"/>
      <c r="F48" s="2"/>
      <c r="G48" s="2"/>
      <c r="H48" s="3"/>
    </row>
    <row r="49" ht="13.5" customHeight="1">
      <c r="A49" s="41" t="s">
        <v>50</v>
      </c>
      <c r="B49" s="56"/>
      <c r="C49" s="57">
        <f>$B49*(C42+C36)</f>
        <v>0</v>
      </c>
      <c r="D49" s="2"/>
      <c r="E49" s="2"/>
      <c r="F49" s="2"/>
      <c r="G49" s="2"/>
      <c r="H49" s="3"/>
    </row>
    <row r="50" ht="13.5" customHeight="1">
      <c r="A50" s="41" t="s">
        <v>51</v>
      </c>
      <c r="B50" s="56"/>
      <c r="C50" s="57">
        <f>$B50*(C42+C36)</f>
        <v>0</v>
      </c>
      <c r="D50" s="2"/>
      <c r="E50" s="2"/>
      <c r="F50" s="2"/>
      <c r="G50" s="2"/>
      <c r="H50" s="3"/>
    </row>
    <row r="51" ht="13.5" customHeight="1">
      <c r="A51" s="41" t="s">
        <v>52</v>
      </c>
      <c r="B51" s="56"/>
      <c r="C51" s="57">
        <f>$B51*(C42+C36)</f>
        <v>0</v>
      </c>
      <c r="D51" s="2"/>
      <c r="E51" s="2"/>
      <c r="F51" s="2"/>
      <c r="G51" s="2"/>
      <c r="H51" s="3"/>
    </row>
    <row r="52" ht="13.5" customHeight="1">
      <c r="A52" s="48" t="s">
        <v>43</v>
      </c>
      <c r="B52" s="58">
        <f t="shared" ref="B52:C52" si="3">SUM(B44:B51)</f>
        <v>0</v>
      </c>
      <c r="C52" s="50">
        <f t="shared" si="3"/>
        <v>0</v>
      </c>
      <c r="D52" s="2"/>
      <c r="E52" s="2"/>
      <c r="F52" s="2"/>
      <c r="G52" s="2"/>
      <c r="H52" s="3"/>
    </row>
    <row r="53" ht="13.5" customHeight="1">
      <c r="A53" s="35" t="s">
        <v>53</v>
      </c>
      <c r="B53" s="36" t="s">
        <v>54</v>
      </c>
      <c r="C53" s="37" t="s">
        <v>30</v>
      </c>
      <c r="D53" s="2"/>
      <c r="E53" s="2"/>
      <c r="F53" s="2"/>
      <c r="G53" s="2"/>
      <c r="H53" s="3"/>
    </row>
    <row r="54" ht="13.5" customHeight="1">
      <c r="A54" s="41" t="s">
        <v>55</v>
      </c>
      <c r="B54" s="59"/>
      <c r="C54" s="45">
        <f>(2*22*$B54)-(0.06*C29)</f>
        <v>-68.8128</v>
      </c>
      <c r="D54" s="2"/>
      <c r="E54" s="2"/>
      <c r="F54" s="2"/>
      <c r="G54" s="2"/>
      <c r="H54" s="3"/>
    </row>
    <row r="55" ht="13.5" customHeight="1">
      <c r="A55" s="38" t="s">
        <v>56</v>
      </c>
      <c r="B55" s="60">
        <f>16.51*22*0.99</f>
        <v>359.5878</v>
      </c>
      <c r="C55" s="57">
        <f t="shared" ref="C55:C58" si="4">$B55</f>
        <v>359.5878</v>
      </c>
      <c r="D55" s="2"/>
      <c r="E55" s="2"/>
      <c r="F55" s="2"/>
      <c r="G55" s="2"/>
      <c r="H55" s="3"/>
    </row>
    <row r="56" ht="13.5" customHeight="1">
      <c r="A56" s="41" t="s">
        <v>57</v>
      </c>
      <c r="B56" s="93"/>
      <c r="C56" s="57" t="str">
        <f t="shared" si="4"/>
        <v/>
      </c>
      <c r="D56" s="2"/>
      <c r="E56" s="2"/>
      <c r="F56" s="2"/>
      <c r="G56" s="2"/>
      <c r="H56" s="3"/>
    </row>
    <row r="57" ht="13.5" customHeight="1">
      <c r="A57" s="41" t="s">
        <v>58</v>
      </c>
      <c r="B57" s="60">
        <v>11.0</v>
      </c>
      <c r="C57" s="57">
        <f t="shared" si="4"/>
        <v>11</v>
      </c>
      <c r="D57" s="2"/>
      <c r="E57" s="2"/>
      <c r="F57" s="2"/>
      <c r="G57" s="2"/>
      <c r="H57" s="3"/>
    </row>
    <row r="58" ht="13.5" customHeight="1">
      <c r="A58" s="38" t="s">
        <v>137</v>
      </c>
      <c r="B58" s="60">
        <f>C36*0.1</f>
        <v>114.688</v>
      </c>
      <c r="C58" s="57">
        <f t="shared" si="4"/>
        <v>114.688</v>
      </c>
      <c r="D58" s="2"/>
      <c r="E58" s="2"/>
      <c r="F58" s="2"/>
      <c r="G58" s="2"/>
      <c r="H58" s="3"/>
    </row>
    <row r="59" ht="13.5" customHeight="1">
      <c r="A59" s="48" t="s">
        <v>43</v>
      </c>
      <c r="B59" s="94"/>
      <c r="C59" s="50">
        <f>SUM(C54:C58)</f>
        <v>416.463</v>
      </c>
      <c r="D59" s="2"/>
      <c r="E59" s="2"/>
      <c r="F59" s="2"/>
      <c r="G59" s="2"/>
      <c r="H59" s="3"/>
    </row>
    <row r="60" ht="13.5" customHeight="1">
      <c r="A60" s="55" t="s">
        <v>60</v>
      </c>
      <c r="B60" s="36" t="s">
        <v>29</v>
      </c>
      <c r="C60" s="37" t="s">
        <v>30</v>
      </c>
      <c r="D60" s="2"/>
      <c r="E60" s="2"/>
      <c r="F60" s="2"/>
      <c r="G60" s="2"/>
      <c r="H60" s="3"/>
    </row>
    <row r="61" ht="13.5" customHeight="1">
      <c r="A61" s="62" t="s">
        <v>61</v>
      </c>
      <c r="B61" s="63">
        <f t="shared" ref="B61:C61" si="5">B42</f>
        <v>0</v>
      </c>
      <c r="C61" s="57">
        <f t="shared" si="5"/>
        <v>0</v>
      </c>
      <c r="D61" s="2"/>
      <c r="E61" s="2"/>
      <c r="F61" s="2"/>
      <c r="G61" s="2"/>
      <c r="H61" s="3"/>
    </row>
    <row r="62" ht="13.5" customHeight="1">
      <c r="A62" s="62" t="s">
        <v>62</v>
      </c>
      <c r="B62" s="63">
        <f t="shared" ref="B62:C62" si="6">B52</f>
        <v>0</v>
      </c>
      <c r="C62" s="57">
        <f t="shared" si="6"/>
        <v>0</v>
      </c>
      <c r="D62" s="2"/>
      <c r="E62" s="2"/>
      <c r="F62" s="2"/>
      <c r="G62" s="2"/>
      <c r="H62" s="3"/>
    </row>
    <row r="63" ht="13.5" customHeight="1">
      <c r="A63" s="62" t="s">
        <v>53</v>
      </c>
      <c r="B63" s="63"/>
      <c r="C63" s="57">
        <f>C59</f>
        <v>416.463</v>
      </c>
      <c r="D63" s="2"/>
      <c r="E63" s="2"/>
      <c r="F63" s="2"/>
      <c r="G63" s="2"/>
      <c r="H63" s="3"/>
    </row>
    <row r="64" ht="13.5" customHeight="1">
      <c r="A64" s="64" t="s">
        <v>63</v>
      </c>
      <c r="B64" s="49"/>
      <c r="C64" s="50">
        <f>SUM(C61:C63)</f>
        <v>416.463</v>
      </c>
      <c r="D64" s="2"/>
      <c r="E64" s="2"/>
      <c r="F64" s="2"/>
      <c r="G64" s="2"/>
      <c r="H64" s="3"/>
    </row>
    <row r="65" ht="13.5" customHeight="1">
      <c r="A65" s="66"/>
      <c r="B65" s="53"/>
      <c r="C65" s="53"/>
    </row>
    <row r="66" ht="13.5" customHeight="1">
      <c r="A66" s="67" t="s">
        <v>64</v>
      </c>
      <c r="B66" s="33"/>
      <c r="C66" s="34"/>
      <c r="D66" s="2"/>
      <c r="E66" s="2"/>
      <c r="F66" s="2"/>
      <c r="G66" s="2"/>
      <c r="H66" s="3"/>
    </row>
    <row r="67" ht="13.5" customHeight="1">
      <c r="A67" s="35" t="s">
        <v>65</v>
      </c>
      <c r="B67" s="36" t="s">
        <v>29</v>
      </c>
      <c r="C67" s="37" t="s">
        <v>30</v>
      </c>
      <c r="D67" s="2"/>
      <c r="E67" s="2"/>
      <c r="F67" s="2"/>
      <c r="G67" s="2"/>
      <c r="H67" s="3"/>
    </row>
    <row r="68" ht="13.5" customHeight="1">
      <c r="A68" s="41" t="s">
        <v>66</v>
      </c>
      <c r="B68" s="56"/>
      <c r="C68" s="57">
        <f t="shared" ref="C68:C73" si="7">$B68*C$36</f>
        <v>0</v>
      </c>
      <c r="D68" s="2"/>
      <c r="E68" s="2"/>
      <c r="F68" s="2"/>
      <c r="G68" s="2"/>
      <c r="H68" s="3"/>
    </row>
    <row r="69" ht="13.5" customHeight="1">
      <c r="A69" s="68" t="s">
        <v>67</v>
      </c>
      <c r="B69" s="56"/>
      <c r="C69" s="57">
        <f t="shared" si="7"/>
        <v>0</v>
      </c>
      <c r="D69" s="2"/>
      <c r="E69" s="2"/>
      <c r="F69" s="2"/>
      <c r="G69" s="2"/>
      <c r="H69" s="3"/>
    </row>
    <row r="70" ht="13.5" customHeight="1">
      <c r="A70" s="41" t="s">
        <v>222</v>
      </c>
      <c r="B70" s="56"/>
      <c r="C70" s="57">
        <f t="shared" si="7"/>
        <v>0</v>
      </c>
      <c r="D70" s="2"/>
      <c r="E70" s="2"/>
      <c r="F70" s="2"/>
      <c r="G70" s="2"/>
      <c r="H70" s="3"/>
    </row>
    <row r="71" ht="13.5" customHeight="1">
      <c r="A71" s="41" t="s">
        <v>69</v>
      </c>
      <c r="B71" s="56"/>
      <c r="C71" s="57">
        <f t="shared" si="7"/>
        <v>0</v>
      </c>
      <c r="D71" s="2"/>
      <c r="E71" s="2"/>
      <c r="F71" s="2"/>
      <c r="G71" s="2"/>
      <c r="H71" s="3"/>
    </row>
    <row r="72" ht="13.5" customHeight="1">
      <c r="A72" s="41" t="s">
        <v>70</v>
      </c>
      <c r="B72" s="56"/>
      <c r="C72" s="57">
        <f t="shared" si="7"/>
        <v>0</v>
      </c>
      <c r="D72" s="2"/>
      <c r="E72" s="2"/>
      <c r="F72" s="2"/>
      <c r="G72" s="2"/>
      <c r="H72" s="3"/>
    </row>
    <row r="73" ht="13.5" customHeight="1">
      <c r="A73" s="41" t="s">
        <v>71</v>
      </c>
      <c r="B73" s="56"/>
      <c r="C73" s="57">
        <f t="shared" si="7"/>
        <v>0</v>
      </c>
      <c r="D73" s="2"/>
      <c r="E73" s="2"/>
      <c r="F73" s="2"/>
      <c r="G73" s="2"/>
      <c r="H73" s="3"/>
    </row>
    <row r="74" ht="13.5" customHeight="1">
      <c r="A74" s="48" t="s">
        <v>38</v>
      </c>
      <c r="B74" s="49">
        <f t="shared" ref="B74:C74" si="8">SUM(B68:B73)</f>
        <v>0</v>
      </c>
      <c r="C74" s="50">
        <f t="shared" si="8"/>
        <v>0</v>
      </c>
      <c r="D74" s="2"/>
      <c r="E74" s="2"/>
      <c r="F74" s="2"/>
      <c r="G74" s="2"/>
      <c r="H74" s="3"/>
    </row>
    <row r="75" ht="13.5" customHeight="1">
      <c r="A75" s="66"/>
      <c r="B75" s="53"/>
      <c r="C75" s="53"/>
    </row>
    <row r="76" ht="13.5" customHeight="1">
      <c r="A76" s="54" t="s">
        <v>72</v>
      </c>
      <c r="B76" s="2"/>
      <c r="C76" s="2"/>
      <c r="D76" s="2"/>
      <c r="E76" s="2"/>
      <c r="F76" s="2"/>
      <c r="G76" s="2"/>
      <c r="H76" s="3"/>
    </row>
    <row r="77" ht="13.5" customHeight="1">
      <c r="A77" s="35" t="s">
        <v>73</v>
      </c>
      <c r="B77" s="36" t="s">
        <v>29</v>
      </c>
      <c r="C77" s="37" t="s">
        <v>30</v>
      </c>
      <c r="D77" s="2"/>
      <c r="E77" s="2"/>
      <c r="F77" s="2"/>
      <c r="G77" s="2"/>
      <c r="H77" s="3"/>
    </row>
    <row r="78" ht="13.5" customHeight="1">
      <c r="A78" s="69" t="s">
        <v>74</v>
      </c>
      <c r="B78" s="70"/>
      <c r="C78" s="57">
        <f>$B78*(C$36+C64+C74)</f>
        <v>0</v>
      </c>
      <c r="D78" s="2"/>
      <c r="E78" s="2"/>
      <c r="F78" s="2"/>
      <c r="G78" s="2"/>
      <c r="H78" s="3"/>
    </row>
    <row r="79" ht="13.5" customHeight="1">
      <c r="A79" s="69" t="s">
        <v>75</v>
      </c>
      <c r="B79" s="56"/>
      <c r="C79" s="57">
        <f>$B79*(C$36+C64+C74)</f>
        <v>0</v>
      </c>
      <c r="D79" s="2"/>
      <c r="E79" s="2"/>
      <c r="F79" s="2"/>
      <c r="G79" s="2"/>
      <c r="H79" s="3"/>
    </row>
    <row r="80" ht="13.5" customHeight="1">
      <c r="A80" s="69" t="s">
        <v>76</v>
      </c>
      <c r="B80" s="56"/>
      <c r="C80" s="57">
        <f>$B80*(C$36+C64+C74)</f>
        <v>0</v>
      </c>
      <c r="D80" s="2"/>
      <c r="E80" s="2"/>
      <c r="F80" s="2"/>
      <c r="G80" s="2"/>
      <c r="H80" s="3"/>
    </row>
    <row r="81" ht="13.5" customHeight="1">
      <c r="A81" s="69" t="s">
        <v>77</v>
      </c>
      <c r="B81" s="56"/>
      <c r="C81" s="57">
        <f>$B81*(C$36+C64+C74)</f>
        <v>0</v>
      </c>
      <c r="D81" s="2"/>
      <c r="E81" s="2"/>
      <c r="F81" s="2"/>
      <c r="G81" s="2"/>
      <c r="H81" s="3"/>
    </row>
    <row r="82" ht="13.5" customHeight="1">
      <c r="A82" s="69" t="s">
        <v>78</v>
      </c>
      <c r="B82" s="56"/>
      <c r="C82" s="57">
        <f>$B82*(C$36+C64+C74)</f>
        <v>0</v>
      </c>
      <c r="D82" s="2"/>
      <c r="E82" s="2"/>
      <c r="F82" s="2"/>
      <c r="G82" s="2"/>
      <c r="H82" s="3"/>
    </row>
    <row r="83" ht="13.5" customHeight="1">
      <c r="A83" s="69" t="s">
        <v>79</v>
      </c>
      <c r="B83" s="56"/>
      <c r="C83" s="57">
        <f>$B83*(C$36+C64+C74)</f>
        <v>0</v>
      </c>
      <c r="D83" s="2"/>
      <c r="E83" s="2"/>
      <c r="F83" s="2"/>
      <c r="G83" s="2"/>
      <c r="H83" s="3"/>
    </row>
    <row r="84" ht="13.5" customHeight="1">
      <c r="A84" s="48" t="s">
        <v>43</v>
      </c>
      <c r="B84" s="58">
        <f t="shared" ref="B84:C84" si="9">SUM(B78:B83)</f>
        <v>0</v>
      </c>
      <c r="C84" s="50">
        <f t="shared" si="9"/>
        <v>0</v>
      </c>
      <c r="D84" s="2"/>
      <c r="E84" s="2"/>
      <c r="F84" s="2"/>
      <c r="G84" s="2"/>
      <c r="H84" s="3"/>
    </row>
    <row r="85" ht="13.5" customHeight="1">
      <c r="A85" s="35" t="s">
        <v>80</v>
      </c>
      <c r="B85" s="71"/>
      <c r="C85" s="37" t="s">
        <v>30</v>
      </c>
      <c r="D85" s="2"/>
      <c r="E85" s="2"/>
      <c r="F85" s="2"/>
      <c r="G85" s="2"/>
      <c r="H85" s="3"/>
    </row>
    <row r="86" ht="13.5" customHeight="1">
      <c r="A86" s="41" t="s">
        <v>81</v>
      </c>
      <c r="B86" s="72">
        <v>0.0</v>
      </c>
      <c r="C86" s="57">
        <f>$B86*C$36</f>
        <v>0</v>
      </c>
      <c r="D86" s="2"/>
      <c r="E86" s="2"/>
      <c r="F86" s="2"/>
      <c r="G86" s="2"/>
      <c r="H86" s="3"/>
    </row>
    <row r="87" ht="13.5" customHeight="1">
      <c r="A87" s="48" t="s">
        <v>43</v>
      </c>
      <c r="B87" s="58">
        <f t="shared" ref="B87:C87" si="10">SUM(B86)</f>
        <v>0</v>
      </c>
      <c r="C87" s="50">
        <f t="shared" si="10"/>
        <v>0</v>
      </c>
      <c r="D87" s="2"/>
      <c r="E87" s="2"/>
      <c r="F87" s="2"/>
      <c r="G87" s="2"/>
      <c r="H87" s="3"/>
    </row>
    <row r="88" ht="13.5" customHeight="1">
      <c r="A88" s="35" t="s">
        <v>82</v>
      </c>
      <c r="B88" s="36" t="s">
        <v>29</v>
      </c>
      <c r="C88" s="37" t="s">
        <v>30</v>
      </c>
      <c r="D88" s="2"/>
      <c r="E88" s="2"/>
      <c r="F88" s="2"/>
      <c r="G88" s="2"/>
      <c r="H88" s="3"/>
    </row>
    <row r="89" ht="13.5" customHeight="1">
      <c r="A89" s="41" t="s">
        <v>83</v>
      </c>
      <c r="B89" s="72">
        <f t="shared" ref="B89:C89" si="11">B84</f>
        <v>0</v>
      </c>
      <c r="C89" s="57">
        <f t="shared" si="11"/>
        <v>0</v>
      </c>
      <c r="D89" s="2"/>
      <c r="E89" s="2"/>
      <c r="F89" s="2"/>
      <c r="G89" s="2"/>
      <c r="H89" s="3"/>
    </row>
    <row r="90" ht="13.5" customHeight="1">
      <c r="A90" s="41" t="s">
        <v>84</v>
      </c>
      <c r="B90" s="72">
        <f t="shared" ref="B90:C90" si="12">B87</f>
        <v>0</v>
      </c>
      <c r="C90" s="57">
        <f t="shared" si="12"/>
        <v>0</v>
      </c>
      <c r="D90" s="2"/>
      <c r="E90" s="2"/>
      <c r="F90" s="2"/>
      <c r="G90" s="2"/>
      <c r="H90" s="3"/>
    </row>
    <row r="91" ht="13.5" customHeight="1">
      <c r="A91" s="48" t="s">
        <v>38</v>
      </c>
      <c r="B91" s="49"/>
      <c r="C91" s="50">
        <f>SUM(C89:C90)</f>
        <v>0</v>
      </c>
      <c r="D91" s="2"/>
      <c r="E91" s="2"/>
      <c r="F91" s="2"/>
      <c r="G91" s="2"/>
      <c r="H91" s="3"/>
    </row>
    <row r="92" ht="13.5" customHeight="1">
      <c r="A92" s="66"/>
      <c r="B92" s="73"/>
      <c r="C92" s="53"/>
    </row>
    <row r="93" ht="13.5" customHeight="1">
      <c r="A93" s="54" t="s">
        <v>85</v>
      </c>
      <c r="B93" s="2"/>
      <c r="C93" s="2"/>
      <c r="D93" s="2"/>
      <c r="E93" s="2"/>
      <c r="F93" s="2"/>
      <c r="G93" s="2"/>
      <c r="H93" s="3"/>
    </row>
    <row r="94" ht="13.5" customHeight="1">
      <c r="A94" s="35" t="s">
        <v>86</v>
      </c>
      <c r="B94" s="36" t="s">
        <v>54</v>
      </c>
      <c r="C94" s="37" t="s">
        <v>30</v>
      </c>
      <c r="D94" s="2"/>
      <c r="E94" s="2"/>
      <c r="F94" s="2"/>
      <c r="G94" s="2"/>
      <c r="H94" s="3"/>
    </row>
    <row r="95" ht="13.5" customHeight="1">
      <c r="A95" s="41" t="s">
        <v>87</v>
      </c>
      <c r="B95" s="74"/>
      <c r="C95" s="45" t="str">
        <f t="shared" ref="C95:C97" si="13">B95</f>
        <v/>
      </c>
      <c r="D95" s="2"/>
      <c r="E95" s="2"/>
      <c r="F95" s="2"/>
      <c r="G95" s="2"/>
      <c r="H95" s="3"/>
    </row>
    <row r="96" ht="13.5" customHeight="1">
      <c r="A96" s="41" t="s">
        <v>88</v>
      </c>
      <c r="B96" s="75"/>
      <c r="C96" s="45" t="str">
        <f t="shared" si="13"/>
        <v/>
      </c>
      <c r="D96" s="2"/>
      <c r="E96" s="2"/>
      <c r="F96" s="2"/>
      <c r="G96" s="2"/>
      <c r="H96" s="3"/>
    </row>
    <row r="97" ht="13.5" customHeight="1">
      <c r="A97" s="41" t="s">
        <v>89</v>
      </c>
      <c r="B97" s="75"/>
      <c r="C97" s="45" t="str">
        <f t="shared" si="13"/>
        <v/>
      </c>
      <c r="D97" s="2"/>
      <c r="E97" s="2"/>
      <c r="F97" s="2"/>
      <c r="G97" s="2"/>
      <c r="H97" s="3"/>
    </row>
    <row r="98" ht="13.5" customHeight="1">
      <c r="A98" s="41" t="s">
        <v>90</v>
      </c>
      <c r="B98" s="75"/>
      <c r="C98" s="45">
        <v>0.0</v>
      </c>
      <c r="D98" s="2"/>
      <c r="E98" s="2"/>
      <c r="F98" s="2"/>
      <c r="G98" s="2"/>
      <c r="H98" s="3"/>
    </row>
    <row r="99" ht="13.5" customHeight="1">
      <c r="A99" s="48" t="s">
        <v>38</v>
      </c>
      <c r="B99" s="76"/>
      <c r="C99" s="50">
        <f>SUM(C95:C98)</f>
        <v>0</v>
      </c>
      <c r="D99" s="2"/>
      <c r="E99" s="2"/>
      <c r="F99" s="2"/>
      <c r="G99" s="2"/>
      <c r="H99" s="3"/>
    </row>
    <row r="100" ht="13.5" customHeight="1">
      <c r="A100" s="66"/>
      <c r="B100" s="73"/>
      <c r="C100" s="53"/>
    </row>
    <row r="101" ht="13.5" customHeight="1">
      <c r="A101" s="54" t="s">
        <v>91</v>
      </c>
      <c r="B101" s="2"/>
      <c r="C101" s="2"/>
      <c r="D101" s="2"/>
      <c r="E101" s="2"/>
      <c r="F101" s="2"/>
      <c r="G101" s="2"/>
      <c r="H101" s="3"/>
    </row>
    <row r="102" ht="13.5" customHeight="1">
      <c r="A102" s="35" t="s">
        <v>92</v>
      </c>
      <c r="B102" s="36" t="s">
        <v>29</v>
      </c>
      <c r="C102" s="37" t="s">
        <v>30</v>
      </c>
      <c r="D102" s="2"/>
      <c r="E102" s="2"/>
      <c r="F102" s="2"/>
      <c r="G102" s="2"/>
      <c r="H102" s="3"/>
    </row>
    <row r="103" ht="13.5" customHeight="1">
      <c r="A103" s="41" t="s">
        <v>93</v>
      </c>
      <c r="B103" s="56"/>
      <c r="C103" s="57">
        <f>$B103*(C36+C64+C74+C91+C99)</f>
        <v>0</v>
      </c>
      <c r="D103" s="2"/>
      <c r="E103" s="2"/>
      <c r="F103" s="2"/>
      <c r="G103" s="2"/>
      <c r="H103" s="3"/>
    </row>
    <row r="104" ht="13.5" customHeight="1">
      <c r="A104" s="41" t="s">
        <v>94</v>
      </c>
      <c r="B104" s="56"/>
      <c r="C104" s="57">
        <f>$B104*(C36+C64+C74+C91+C99+C103)</f>
        <v>0</v>
      </c>
      <c r="D104" s="2"/>
      <c r="E104" s="2"/>
      <c r="F104" s="2"/>
      <c r="G104" s="2"/>
      <c r="H104" s="3"/>
    </row>
    <row r="105" ht="12.75" customHeight="1">
      <c r="A105" s="41" t="s">
        <v>223</v>
      </c>
      <c r="B105" s="72">
        <f>SUM(B106:B109)</f>
        <v>0.03</v>
      </c>
      <c r="C105" s="57">
        <f>((C36+C64+C74+C91+C99+C103+C104)/(1-($B$105)))*$B105</f>
        <v>48.35081443</v>
      </c>
      <c r="D105" s="2"/>
      <c r="E105" s="2"/>
      <c r="F105" s="2"/>
      <c r="G105" s="2"/>
      <c r="H105" s="3"/>
    </row>
    <row r="106" ht="13.5" customHeight="1">
      <c r="A106" s="77" t="s">
        <v>96</v>
      </c>
      <c r="B106" s="95"/>
      <c r="C106" s="78">
        <f>((C36+C64+C74+C91+C99+C103+C104)/(1-($B$106+$B$108)))*$B106</f>
        <v>0</v>
      </c>
      <c r="D106" s="2"/>
      <c r="E106" s="2"/>
      <c r="F106" s="2"/>
      <c r="G106" s="2"/>
      <c r="H106" s="3"/>
    </row>
    <row r="107" ht="13.5" customHeight="1">
      <c r="A107" s="77" t="s">
        <v>97</v>
      </c>
      <c r="B107" s="96"/>
      <c r="C107" s="78"/>
      <c r="D107" s="2"/>
      <c r="E107" s="2"/>
      <c r="F107" s="2"/>
      <c r="G107" s="2"/>
      <c r="H107" s="3"/>
    </row>
    <row r="108" ht="13.5" customHeight="1">
      <c r="A108" s="77" t="s">
        <v>98</v>
      </c>
      <c r="B108" s="96">
        <v>0.03</v>
      </c>
      <c r="C108" s="78">
        <f>((C36+C64+C74+C91+C99+C103+C104)/(1-($B$108+$B$106)))*$B108</f>
        <v>48.35081443</v>
      </c>
      <c r="D108" s="2"/>
      <c r="E108" s="2"/>
      <c r="F108" s="2"/>
      <c r="G108" s="2"/>
      <c r="H108" s="3"/>
    </row>
    <row r="109" ht="13.5" customHeight="1">
      <c r="A109" s="77" t="s">
        <v>99</v>
      </c>
      <c r="B109" s="60"/>
      <c r="C109" s="79"/>
      <c r="D109" s="2"/>
      <c r="E109" s="2"/>
      <c r="F109" s="2"/>
      <c r="G109" s="2"/>
      <c r="H109" s="3"/>
    </row>
    <row r="110" ht="13.5" customHeight="1">
      <c r="A110" s="48" t="s">
        <v>38</v>
      </c>
      <c r="B110" s="76"/>
      <c r="C110" s="50">
        <f>SUM(C103:C105)</f>
        <v>48.35081443</v>
      </c>
      <c r="D110" s="2"/>
      <c r="E110" s="2"/>
      <c r="F110" s="2"/>
      <c r="G110" s="2"/>
      <c r="H110" s="3"/>
    </row>
    <row r="111" ht="13.5" customHeight="1">
      <c r="A111" s="80"/>
      <c r="B111" s="81"/>
      <c r="C111" s="82"/>
    </row>
    <row r="112" ht="13.5" customHeight="1">
      <c r="A112" s="83"/>
      <c r="B112" s="81"/>
      <c r="C112" s="82"/>
    </row>
    <row r="113" ht="13.5" customHeight="1">
      <c r="A113" s="84" t="s">
        <v>100</v>
      </c>
      <c r="B113" s="3"/>
      <c r="C113" s="84" t="s">
        <v>26</v>
      </c>
      <c r="D113" s="2"/>
      <c r="E113" s="2"/>
      <c r="F113" s="2"/>
      <c r="G113" s="2"/>
      <c r="H113" s="3"/>
    </row>
    <row r="114" ht="13.5" customHeight="1">
      <c r="A114" s="85" t="s">
        <v>101</v>
      </c>
      <c r="B114" s="3"/>
      <c r="C114" s="37" t="s">
        <v>30</v>
      </c>
      <c r="D114" s="2"/>
      <c r="E114" s="2"/>
      <c r="F114" s="2"/>
      <c r="G114" s="2"/>
      <c r="H114" s="3"/>
    </row>
    <row r="115" ht="13.5" customHeight="1">
      <c r="A115" s="86" t="s">
        <v>102</v>
      </c>
      <c r="B115" s="3"/>
      <c r="C115" s="57">
        <f>C36</f>
        <v>1146.88</v>
      </c>
      <c r="D115" s="2"/>
      <c r="E115" s="2"/>
      <c r="F115" s="2"/>
      <c r="G115" s="2"/>
      <c r="H115" s="3"/>
    </row>
    <row r="116" ht="13.5" customHeight="1">
      <c r="A116" s="86" t="s">
        <v>103</v>
      </c>
      <c r="B116" s="3"/>
      <c r="C116" s="57">
        <f>C64</f>
        <v>416.463</v>
      </c>
      <c r="D116" s="2"/>
      <c r="E116" s="2"/>
      <c r="F116" s="2"/>
      <c r="G116" s="2"/>
      <c r="H116" s="3"/>
    </row>
    <row r="117" ht="13.5" customHeight="1">
      <c r="A117" s="86" t="s">
        <v>104</v>
      </c>
      <c r="B117" s="3"/>
      <c r="C117" s="57">
        <f>C74</f>
        <v>0</v>
      </c>
      <c r="D117" s="2"/>
      <c r="E117" s="2"/>
      <c r="F117" s="2"/>
      <c r="G117" s="2"/>
      <c r="H117" s="3"/>
    </row>
    <row r="118" ht="13.5" customHeight="1">
      <c r="A118" s="86" t="s">
        <v>105</v>
      </c>
      <c r="B118" s="3"/>
      <c r="C118" s="57">
        <f>C91</f>
        <v>0</v>
      </c>
      <c r="D118" s="2"/>
      <c r="E118" s="2"/>
      <c r="F118" s="2"/>
      <c r="G118" s="2"/>
      <c r="H118" s="3"/>
    </row>
    <row r="119" ht="13.5" customHeight="1">
      <c r="A119" s="86" t="s">
        <v>106</v>
      </c>
      <c r="B119" s="3"/>
      <c r="C119" s="57">
        <f>C99</f>
        <v>0</v>
      </c>
      <c r="D119" s="2"/>
      <c r="E119" s="2"/>
      <c r="F119" s="2"/>
      <c r="G119" s="2"/>
      <c r="H119" s="3"/>
    </row>
    <row r="120" ht="13.5" customHeight="1">
      <c r="A120" s="87" t="s">
        <v>107</v>
      </c>
      <c r="B120" s="3"/>
      <c r="C120" s="88">
        <f>SUM(C115:C119)</f>
        <v>1563.343</v>
      </c>
      <c r="D120" s="2"/>
      <c r="E120" s="2"/>
      <c r="F120" s="2"/>
      <c r="G120" s="2"/>
      <c r="H120" s="3"/>
    </row>
    <row r="121" ht="13.5" customHeight="1">
      <c r="A121" s="86" t="s">
        <v>108</v>
      </c>
      <c r="B121" s="3"/>
      <c r="C121" s="57">
        <f>C110</f>
        <v>48.35081443</v>
      </c>
      <c r="D121" s="2"/>
      <c r="E121" s="2"/>
      <c r="F121" s="2"/>
      <c r="G121" s="2"/>
      <c r="H121" s="3"/>
    </row>
    <row r="122" ht="13.5" customHeight="1">
      <c r="A122" s="89" t="s">
        <v>109</v>
      </c>
      <c r="B122" s="3"/>
      <c r="C122" s="50">
        <f>ROUND(C115+C116+C117+C118+C119+C121,2)</f>
        <v>1611.69</v>
      </c>
      <c r="D122" s="2"/>
      <c r="E122" s="2"/>
      <c r="F122" s="2"/>
      <c r="G122" s="2"/>
      <c r="H122" s="3"/>
    </row>
    <row r="123" ht="12.75" customHeight="1"/>
    <row r="124" ht="12.75" customHeight="1"/>
    <row r="125" ht="12.75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0" customHeight="1"/>
    <row r="165" ht="15.0" customHeight="1"/>
    <row r="166" ht="15.0" customHeight="1"/>
    <row r="167" ht="15.0" customHeight="1"/>
    <row r="168" ht="15.0" customHeight="1"/>
    <row r="169" ht="15.0" customHeight="1"/>
    <row r="170" ht="15.0" customHeight="1"/>
    <row r="171" ht="15.0" customHeight="1"/>
    <row r="172" ht="15.0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0" customHeight="1"/>
    <row r="180" ht="15.0" customHeight="1"/>
    <row r="181" ht="15.0" customHeight="1"/>
    <row r="182" ht="15.0" customHeight="1"/>
    <row r="183" ht="15.0" customHeight="1"/>
    <row r="184" ht="15.0" customHeight="1"/>
    <row r="185" ht="15.0" customHeight="1"/>
    <row r="186" ht="15.0" customHeight="1"/>
    <row r="187" ht="15.0" customHeight="1"/>
    <row r="188" ht="15.0" customHeight="1"/>
    <row r="189" ht="15.0" customHeight="1"/>
    <row r="190" ht="15.0" customHeight="1"/>
    <row r="191" ht="15.0" customHeight="1"/>
    <row r="192" ht="15.0" customHeight="1"/>
    <row r="193" ht="15.0" customHeight="1"/>
    <row r="194" ht="15.0" customHeight="1"/>
    <row r="195" ht="15.0" customHeight="1"/>
    <row r="196" ht="15.0" customHeight="1"/>
    <row r="197" ht="15.0" customHeight="1"/>
    <row r="198" ht="15.0" customHeight="1"/>
    <row r="199" ht="15.0" customHeight="1"/>
    <row r="200" ht="15.0" customHeight="1"/>
    <row r="201" ht="15.0" customHeight="1"/>
    <row r="202" ht="15.0" customHeight="1"/>
    <row r="203" ht="15.0" customHeight="1"/>
    <row r="204" ht="15.0" customHeight="1"/>
    <row r="205" ht="15.0" customHeight="1"/>
    <row r="206" ht="15.0" customHeight="1"/>
    <row r="207" ht="15.0" customHeight="1"/>
    <row r="208" ht="15.0" customHeight="1"/>
    <row r="209" ht="15.0" customHeight="1"/>
    <row r="210" ht="15.0" customHeight="1"/>
    <row r="211" ht="15.0" customHeight="1"/>
    <row r="212" ht="15.0" customHeight="1"/>
    <row r="213" ht="15.0" customHeight="1"/>
    <row r="214" ht="15.0" customHeight="1"/>
    <row r="215" ht="15.0" customHeight="1"/>
    <row r="216" ht="15.0" customHeight="1"/>
    <row r="217" ht="15.0" customHeight="1"/>
    <row r="218" ht="15.0" customHeight="1"/>
    <row r="219" ht="15.0" customHeight="1"/>
    <row r="220" ht="15.0" customHeight="1"/>
    <row r="221" ht="15.0" customHeight="1"/>
    <row r="222" ht="15.0" customHeight="1"/>
    <row r="223" ht="15.0" customHeight="1"/>
    <row r="224" ht="15.0" customHeight="1"/>
    <row r="225" ht="15.0" customHeight="1"/>
    <row r="226" ht="15.0" customHeight="1"/>
    <row r="227" ht="15.0" customHeight="1"/>
    <row r="228" ht="15.0" customHeight="1"/>
    <row r="229" ht="15.0" customHeight="1"/>
    <row r="230" ht="15.0" customHeight="1"/>
    <row r="231" ht="15.0" customHeight="1"/>
    <row r="232" ht="15.0" customHeight="1"/>
    <row r="233" ht="15.0" customHeight="1"/>
    <row r="234" ht="15.0" customHeight="1"/>
    <row r="235" ht="15.0" customHeight="1"/>
    <row r="236" ht="15.0" customHeight="1"/>
    <row r="237" ht="15.0" customHeight="1"/>
    <row r="238" ht="15.0" customHeight="1"/>
    <row r="239" ht="15.0" customHeight="1"/>
    <row r="240" ht="15.0" customHeight="1"/>
    <row r="241" ht="15.0" customHeight="1"/>
    <row r="242" ht="15.0" customHeight="1"/>
    <row r="243" ht="15.0" customHeight="1"/>
    <row r="244" ht="15.0" customHeight="1"/>
    <row r="245" ht="15.0" customHeight="1"/>
    <row r="246" ht="15.0" customHeight="1"/>
    <row r="247" ht="15.0" customHeight="1"/>
    <row r="248" ht="15.0" customHeight="1"/>
    <row r="249" ht="15.0" customHeight="1"/>
    <row r="250" ht="15.0" customHeight="1"/>
    <row r="251" ht="15.0" customHeight="1"/>
    <row r="252" ht="15.0" customHeight="1"/>
    <row r="253" ht="15.0" customHeight="1"/>
    <row r="254" ht="15.0" customHeight="1"/>
    <row r="255" ht="15.0" customHeight="1"/>
    <row r="256" ht="15.0" customHeight="1"/>
    <row r="257" ht="15.0" customHeight="1"/>
    <row r="258" ht="15.0" customHeight="1"/>
    <row r="259" ht="15.0" customHeight="1"/>
    <row r="260" ht="15.0" customHeight="1"/>
    <row r="261" ht="15.0" customHeight="1"/>
    <row r="262" ht="15.0" customHeight="1"/>
    <row r="263" ht="15.0" customHeight="1"/>
    <row r="264" ht="15.0" customHeight="1"/>
    <row r="265" ht="15.0" customHeight="1"/>
    <row r="266" ht="15.0" customHeight="1"/>
    <row r="267" ht="15.0" customHeight="1"/>
    <row r="268" ht="15.0" customHeight="1"/>
    <row r="269" ht="15.0" customHeight="1"/>
    <row r="270" ht="15.0" customHeight="1"/>
    <row r="271" ht="15.0" customHeight="1"/>
    <row r="272" ht="15.0" customHeight="1"/>
    <row r="273" ht="15.0" customHeight="1"/>
    <row r="274" ht="15.0" customHeight="1"/>
    <row r="275" ht="15.0" customHeight="1"/>
    <row r="276" ht="15.0" customHeight="1"/>
    <row r="277" ht="15.0" customHeight="1"/>
    <row r="278" ht="15.0" customHeight="1"/>
    <row r="279" ht="15.0" customHeight="1"/>
    <row r="280" ht="15.0" customHeight="1"/>
    <row r="281" ht="15.0" customHeight="1"/>
    <row r="282" ht="15.0" customHeight="1"/>
    <row r="283" ht="15.0" customHeight="1"/>
    <row r="284" ht="15.0" customHeight="1"/>
    <row r="285" ht="15.0" customHeight="1"/>
    <row r="286" ht="15.0" customHeight="1"/>
    <row r="287" ht="15.0" customHeight="1"/>
    <row r="288" ht="15.0" customHeight="1"/>
    <row r="289" ht="15.0" customHeight="1"/>
    <row r="290" ht="15.0" customHeight="1"/>
    <row r="291" ht="15.0" customHeight="1"/>
    <row r="292" ht="15.0" customHeight="1"/>
    <row r="293" ht="15.0" customHeight="1"/>
    <row r="294" ht="15.0" customHeight="1"/>
    <row r="295" ht="15.0" customHeight="1"/>
    <row r="296" ht="15.0" customHeight="1"/>
    <row r="297" ht="15.0" customHeight="1"/>
    <row r="298" ht="15.0" customHeight="1"/>
    <row r="299" ht="15.0" customHeight="1"/>
    <row r="300" ht="15.0" customHeight="1"/>
    <row r="301" ht="15.0" customHeight="1"/>
    <row r="302" ht="15.0" customHeight="1"/>
    <row r="303" ht="15.0" customHeight="1"/>
    <row r="304" ht="15.0" customHeight="1"/>
    <row r="305" ht="15.0" customHeight="1"/>
  </sheetData>
  <mergeCells count="134">
    <mergeCell ref="A1:H1"/>
    <mergeCell ref="A3:H3"/>
    <mergeCell ref="A5:H5"/>
    <mergeCell ref="A7:H7"/>
    <mergeCell ref="A8:H8"/>
    <mergeCell ref="A9:H9"/>
    <mergeCell ref="A10:H10"/>
    <mergeCell ref="A11:H11"/>
    <mergeCell ref="A12:H12"/>
    <mergeCell ref="A13:B13"/>
    <mergeCell ref="C13:H13"/>
    <mergeCell ref="A14:B14"/>
    <mergeCell ref="C14:H14"/>
    <mergeCell ref="C15:H15"/>
    <mergeCell ref="A22:B22"/>
    <mergeCell ref="A23:B23"/>
    <mergeCell ref="A24:E24"/>
    <mergeCell ref="A15:B15"/>
    <mergeCell ref="A16:B16"/>
    <mergeCell ref="A17:B17"/>
    <mergeCell ref="A18:B18"/>
    <mergeCell ref="A19:B19"/>
    <mergeCell ref="A20:B20"/>
    <mergeCell ref="A21:B21"/>
    <mergeCell ref="C16:H16"/>
    <mergeCell ref="C17:H17"/>
    <mergeCell ref="C18:H18"/>
    <mergeCell ref="C19:H19"/>
    <mergeCell ref="C20:H20"/>
    <mergeCell ref="C21:H21"/>
    <mergeCell ref="C22:H22"/>
    <mergeCell ref="C23:H2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A38:H38"/>
    <mergeCell ref="C39:H39"/>
    <mergeCell ref="C91:H91"/>
    <mergeCell ref="A93:H93"/>
    <mergeCell ref="C94:H94"/>
    <mergeCell ref="C95:H95"/>
    <mergeCell ref="C96:H96"/>
    <mergeCell ref="C97:H97"/>
    <mergeCell ref="C98:H98"/>
    <mergeCell ref="C99:H99"/>
    <mergeCell ref="A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0:H110"/>
    <mergeCell ref="A111:C111"/>
    <mergeCell ref="A112:C112"/>
    <mergeCell ref="C113:H113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18:B118"/>
    <mergeCell ref="A119:B119"/>
    <mergeCell ref="C121:H121"/>
    <mergeCell ref="C122:H122"/>
    <mergeCell ref="C114:H114"/>
    <mergeCell ref="C115:H115"/>
    <mergeCell ref="C116:H116"/>
    <mergeCell ref="C117:H117"/>
    <mergeCell ref="C118:H118"/>
    <mergeCell ref="C119:H119"/>
    <mergeCell ref="C120:H120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A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29"/>
    <col customWidth="1" min="2" max="2" width="36.29"/>
    <col customWidth="1" min="3" max="3" width="15.43"/>
    <col customWidth="1" min="4" max="4" width="19.0"/>
    <col customWidth="1" min="5" max="5" width="17.0"/>
    <col customWidth="1" hidden="1" min="6" max="6" width="3.86"/>
    <col customWidth="1" min="7" max="7" width="19.0"/>
    <col customWidth="1" min="8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</row>
    <row r="2" ht="12.75" customHeight="1">
      <c r="A2" s="5"/>
      <c r="B2" s="5"/>
      <c r="C2" s="5"/>
      <c r="D2" s="5"/>
      <c r="E2" s="5"/>
      <c r="F2" s="5"/>
      <c r="G2" s="5"/>
      <c r="H2" s="5"/>
    </row>
    <row r="3" ht="12.75" customHeight="1">
      <c r="A3" s="7" t="s">
        <v>1</v>
      </c>
      <c r="B3" s="2"/>
      <c r="C3" s="2"/>
      <c r="D3" s="2"/>
      <c r="E3" s="2"/>
      <c r="F3" s="2"/>
      <c r="G3" s="2"/>
      <c r="H3" s="3"/>
    </row>
    <row r="4" ht="12.75" customHeight="1">
      <c r="A4" s="5"/>
      <c r="B4" s="5"/>
      <c r="C4" s="5"/>
      <c r="D4" s="5"/>
      <c r="E4" s="5"/>
      <c r="F4" s="5"/>
      <c r="G4" s="5"/>
      <c r="H4" s="5"/>
    </row>
    <row r="5" ht="12.75" customHeight="1">
      <c r="A5" s="8" t="s">
        <v>2</v>
      </c>
    </row>
    <row r="6" ht="12.75" customHeight="1"/>
    <row r="7" ht="12.75" customHeight="1">
      <c r="A7" s="9" t="s">
        <v>3</v>
      </c>
      <c r="B7" s="2"/>
      <c r="C7" s="2"/>
      <c r="D7" s="2"/>
      <c r="E7" s="2"/>
      <c r="F7" s="2"/>
      <c r="G7" s="2"/>
      <c r="H7" s="3"/>
    </row>
    <row r="8" ht="12.75" customHeight="1">
      <c r="A8" s="9" t="s">
        <v>4</v>
      </c>
      <c r="B8" s="2"/>
      <c r="C8" s="2"/>
      <c r="D8" s="2"/>
      <c r="E8" s="2"/>
      <c r="F8" s="2"/>
      <c r="G8" s="2"/>
      <c r="H8" s="3"/>
    </row>
    <row r="9" ht="12.75" customHeight="1">
      <c r="A9" s="10" t="s">
        <v>5</v>
      </c>
      <c r="B9" s="2"/>
      <c r="C9" s="2"/>
      <c r="D9" s="2"/>
      <c r="E9" s="2"/>
      <c r="F9" s="2"/>
      <c r="G9" s="2"/>
      <c r="H9" s="3"/>
    </row>
    <row r="10" ht="12.75" customHeight="1">
      <c r="A10" s="11"/>
    </row>
    <row r="11" ht="12.75" customHeight="1">
      <c r="A11" s="12" t="s">
        <v>6</v>
      </c>
      <c r="B11" s="2"/>
      <c r="C11" s="2"/>
      <c r="D11" s="2"/>
      <c r="E11" s="2"/>
      <c r="F11" s="2"/>
      <c r="G11" s="2"/>
      <c r="H11" s="3"/>
    </row>
    <row r="12" ht="12.75" customHeight="1">
      <c r="A12" s="11"/>
    </row>
    <row r="13" ht="12.75" customHeight="1">
      <c r="A13" s="9" t="s">
        <v>7</v>
      </c>
      <c r="B13" s="2"/>
      <c r="C13" s="13" t="s">
        <v>8</v>
      </c>
      <c r="D13" s="2"/>
      <c r="E13" s="2"/>
      <c r="F13" s="2"/>
      <c r="G13" s="2"/>
      <c r="H13" s="3"/>
    </row>
    <row r="14" ht="12.75" customHeight="1">
      <c r="A14" s="106" t="s">
        <v>15</v>
      </c>
      <c r="B14" s="2"/>
      <c r="C14" s="107">
        <v>12.0</v>
      </c>
      <c r="D14" s="2"/>
      <c r="E14" s="2"/>
      <c r="F14" s="2"/>
      <c r="G14" s="2"/>
      <c r="H14" s="3"/>
    </row>
    <row r="15" ht="12.75" customHeight="1">
      <c r="A15" s="22" t="s">
        <v>17</v>
      </c>
      <c r="B15" s="3"/>
      <c r="C15" s="17" t="s">
        <v>18</v>
      </c>
      <c r="D15" s="2"/>
      <c r="E15" s="2"/>
      <c r="F15" s="2"/>
      <c r="G15" s="2"/>
      <c r="H15" s="3"/>
    </row>
    <row r="16" ht="12.75" customHeight="1">
      <c r="A16" s="108" t="s">
        <v>20</v>
      </c>
      <c r="B16" s="3"/>
      <c r="C16" s="107" t="s">
        <v>21</v>
      </c>
      <c r="D16" s="2"/>
      <c r="E16" s="2"/>
      <c r="F16" s="2"/>
      <c r="G16" s="2"/>
      <c r="H16" s="3"/>
    </row>
    <row r="17" ht="12.75" customHeight="1">
      <c r="A17" s="109" t="s">
        <v>23</v>
      </c>
      <c r="B17" s="3"/>
      <c r="C17" s="110">
        <v>18.0</v>
      </c>
      <c r="D17" s="2"/>
      <c r="E17" s="2"/>
      <c r="F17" s="2"/>
      <c r="G17" s="2"/>
      <c r="H17" s="3"/>
    </row>
    <row r="18" ht="12.75" customHeight="1">
      <c r="A18" s="111"/>
      <c r="B18" s="111"/>
      <c r="C18" s="111"/>
      <c r="D18" s="111"/>
      <c r="E18" s="111"/>
      <c r="F18" s="111"/>
      <c r="G18" s="111"/>
    </row>
    <row r="19" ht="12.75" customHeight="1">
      <c r="A19" s="111"/>
      <c r="B19" s="111"/>
      <c r="C19" s="111"/>
      <c r="D19" s="111"/>
      <c r="E19" s="111"/>
      <c r="F19" s="111"/>
      <c r="G19" s="111"/>
    </row>
    <row r="20" ht="12.75" customHeight="1">
      <c r="A20" s="112" t="s">
        <v>224</v>
      </c>
      <c r="B20" s="2"/>
      <c r="C20" s="2"/>
      <c r="D20" s="2"/>
      <c r="E20" s="2"/>
      <c r="F20" s="2"/>
      <c r="G20" s="2"/>
      <c r="H20" s="3"/>
    </row>
    <row r="21" ht="12.75" customHeight="1">
      <c r="A21" s="113" t="s">
        <v>225</v>
      </c>
      <c r="B21" s="113" t="s">
        <v>226</v>
      </c>
      <c r="C21" s="113" t="s">
        <v>227</v>
      </c>
      <c r="D21" s="113" t="s">
        <v>228</v>
      </c>
      <c r="E21" s="114" t="s">
        <v>229</v>
      </c>
      <c r="F21" s="3"/>
      <c r="G21" s="114" t="s">
        <v>230</v>
      </c>
      <c r="H21" s="3"/>
    </row>
    <row r="22" ht="12.75" customHeight="1">
      <c r="A22" s="115" t="s">
        <v>10</v>
      </c>
      <c r="B22" s="116" t="s">
        <v>231</v>
      </c>
      <c r="C22" s="117">
        <v>1.0</v>
      </c>
      <c r="D22" s="118">
        <f>'VT de Araranguá'!$C$122</f>
        <v>1611.69</v>
      </c>
      <c r="E22" s="119">
        <f t="shared" ref="E22:E39" si="1">D22*C22</f>
        <v>1611.69</v>
      </c>
      <c r="F22" s="3"/>
      <c r="G22" s="120">
        <f t="shared" ref="G22:G40" si="2">E22*12</f>
        <v>19340.28</v>
      </c>
      <c r="H22" s="3"/>
    </row>
    <row r="23" ht="12.75" customHeight="1">
      <c r="A23" s="121" t="s">
        <v>110</v>
      </c>
      <c r="B23" s="122"/>
      <c r="C23" s="123">
        <v>1.0</v>
      </c>
      <c r="D23" s="124">
        <f>'FT de Balneário Camboriú'!$C$122</f>
        <v>1603.43</v>
      </c>
      <c r="E23" s="125">
        <f t="shared" si="1"/>
        <v>1603.43</v>
      </c>
      <c r="F23" s="3"/>
      <c r="G23" s="126">
        <f t="shared" si="2"/>
        <v>19241.16</v>
      </c>
      <c r="H23" s="3"/>
    </row>
    <row r="24" ht="12.75" customHeight="1">
      <c r="A24" s="127" t="s">
        <v>232</v>
      </c>
      <c r="B24" s="122"/>
      <c r="C24" s="117">
        <v>1.0</v>
      </c>
      <c r="D24" s="128">
        <f>'2ª VT de Blumenau'!C122</f>
        <v>1576.22</v>
      </c>
      <c r="E24" s="119">
        <f t="shared" si="1"/>
        <v>1576.22</v>
      </c>
      <c r="F24" s="3"/>
      <c r="G24" s="120">
        <f t="shared" si="2"/>
        <v>18914.64</v>
      </c>
      <c r="H24" s="3"/>
    </row>
    <row r="25" ht="12.75" customHeight="1">
      <c r="A25" s="129" t="s">
        <v>233</v>
      </c>
      <c r="B25" s="122"/>
      <c r="C25" s="123">
        <v>1.0</v>
      </c>
      <c r="D25" s="130">
        <f>'Segecem, 1ª, 3ª e 4ª Vara do Tr'!C122</f>
        <v>1576.22</v>
      </c>
      <c r="E25" s="125">
        <f t="shared" si="1"/>
        <v>1576.22</v>
      </c>
      <c r="F25" s="3"/>
      <c r="G25" s="126">
        <f t="shared" si="2"/>
        <v>18914.64</v>
      </c>
      <c r="H25" s="3"/>
    </row>
    <row r="26" ht="12.75" customHeight="1">
      <c r="A26" s="131" t="s">
        <v>133</v>
      </c>
      <c r="B26" s="122"/>
      <c r="C26" s="132">
        <v>1.0</v>
      </c>
      <c r="D26" s="128">
        <f>'FT de Brusque'!C122</f>
        <v>1611.69</v>
      </c>
      <c r="E26" s="119">
        <f t="shared" si="1"/>
        <v>1611.69</v>
      </c>
      <c r="F26" s="3"/>
      <c r="G26" s="120">
        <f t="shared" si="2"/>
        <v>19340.28</v>
      </c>
      <c r="H26" s="3"/>
    </row>
    <row r="27" ht="12.75" customHeight="1">
      <c r="A27" s="129" t="s">
        <v>140</v>
      </c>
      <c r="B27" s="122"/>
      <c r="C27" s="123">
        <v>1.0</v>
      </c>
      <c r="D27" s="130">
        <f>'FT de Chapecó'!C122</f>
        <v>1628.48</v>
      </c>
      <c r="E27" s="133">
        <f t="shared" si="1"/>
        <v>1628.48</v>
      </c>
      <c r="F27" s="3"/>
      <c r="G27" s="134">
        <f t="shared" si="2"/>
        <v>19541.76</v>
      </c>
      <c r="H27" s="3"/>
    </row>
    <row r="28" ht="12.75" customHeight="1">
      <c r="A28" s="131" t="s">
        <v>148</v>
      </c>
      <c r="B28" s="122"/>
      <c r="C28" s="132">
        <v>1.0</v>
      </c>
      <c r="D28" s="128">
        <f>'VT de Curitibanos'!C122</f>
        <v>1609.41</v>
      </c>
      <c r="E28" s="119">
        <f t="shared" si="1"/>
        <v>1609.41</v>
      </c>
      <c r="F28" s="3"/>
      <c r="G28" s="120">
        <f t="shared" si="2"/>
        <v>19312.92</v>
      </c>
      <c r="H28" s="3"/>
    </row>
    <row r="29" ht="12.75" customHeight="1">
      <c r="A29" s="129" t="s">
        <v>154</v>
      </c>
      <c r="B29" s="122"/>
      <c r="C29" s="123">
        <v>1.0</v>
      </c>
      <c r="D29" s="130">
        <f>'FT de Itajaí'!C122</f>
        <v>1611.69</v>
      </c>
      <c r="E29" s="133">
        <f t="shared" si="1"/>
        <v>1611.69</v>
      </c>
      <c r="F29" s="3"/>
      <c r="G29" s="134">
        <f t="shared" si="2"/>
        <v>19340.28</v>
      </c>
      <c r="H29" s="3"/>
    </row>
    <row r="30" ht="12.75" customHeight="1">
      <c r="A30" s="131" t="s">
        <v>160</v>
      </c>
      <c r="B30" s="122"/>
      <c r="C30" s="132">
        <v>1.0</v>
      </c>
      <c r="D30" s="128">
        <f>'FT de Jaraguá do Sul'!C122</f>
        <v>1611.69</v>
      </c>
      <c r="E30" s="135">
        <f t="shared" si="1"/>
        <v>1611.69</v>
      </c>
      <c r="F30" s="3"/>
      <c r="G30" s="136">
        <f t="shared" si="2"/>
        <v>19340.28</v>
      </c>
      <c r="H30" s="3"/>
    </row>
    <row r="31" ht="12.75" customHeight="1">
      <c r="A31" s="137" t="s">
        <v>234</v>
      </c>
      <c r="B31" s="122"/>
      <c r="C31" s="123">
        <v>1.0</v>
      </c>
      <c r="D31" s="130">
        <f>'VT de Joaçaba'!C122</f>
        <v>1576.22</v>
      </c>
      <c r="E31" s="133">
        <f t="shared" si="1"/>
        <v>1576.22</v>
      </c>
      <c r="F31" s="3"/>
      <c r="G31" s="134">
        <f t="shared" si="2"/>
        <v>18914.64</v>
      </c>
      <c r="H31" s="3"/>
    </row>
    <row r="32" ht="12.75" customHeight="1">
      <c r="A32" s="131" t="s">
        <v>235</v>
      </c>
      <c r="B32" s="122"/>
      <c r="C32" s="132">
        <v>1.0</v>
      </c>
      <c r="D32" s="128">
        <f>'VT de Navegantes'!C122</f>
        <v>1595.25</v>
      </c>
      <c r="E32" s="135">
        <f t="shared" si="1"/>
        <v>1595.25</v>
      </c>
      <c r="F32" s="3"/>
      <c r="G32" s="136">
        <f t="shared" si="2"/>
        <v>19143</v>
      </c>
      <c r="H32" s="3"/>
    </row>
    <row r="33" ht="12.75" customHeight="1">
      <c r="A33" s="129" t="s">
        <v>236</v>
      </c>
      <c r="B33" s="122"/>
      <c r="C33" s="123">
        <v>1.0</v>
      </c>
      <c r="D33" s="130">
        <f>'VT de Palhoça'!C122</f>
        <v>1611.69</v>
      </c>
      <c r="E33" s="133">
        <f t="shared" si="1"/>
        <v>1611.69</v>
      </c>
      <c r="F33" s="3"/>
      <c r="G33" s="134">
        <f t="shared" si="2"/>
        <v>19340.28</v>
      </c>
      <c r="H33" s="3"/>
    </row>
    <row r="34" ht="12.75" customHeight="1">
      <c r="A34" s="131" t="s">
        <v>186</v>
      </c>
      <c r="B34" s="122"/>
      <c r="C34" s="132">
        <v>1.0</v>
      </c>
      <c r="D34" s="128">
        <f>'FT de Rio do Sul'!C122</f>
        <v>1592.64</v>
      </c>
      <c r="E34" s="119">
        <f t="shared" si="1"/>
        <v>1592.64</v>
      </c>
      <c r="F34" s="3"/>
      <c r="G34" s="120">
        <f t="shared" si="2"/>
        <v>19111.68</v>
      </c>
      <c r="H34" s="3"/>
    </row>
    <row r="35" ht="12.75" customHeight="1">
      <c r="A35" s="129" t="s">
        <v>193</v>
      </c>
      <c r="B35" s="122"/>
      <c r="C35" s="123">
        <v>1.0</v>
      </c>
      <c r="D35" s="130">
        <f>'VT de São Bento do Sul'!C122</f>
        <v>1645.62</v>
      </c>
      <c r="E35" s="125">
        <f t="shared" si="1"/>
        <v>1645.62</v>
      </c>
      <c r="F35" s="3"/>
      <c r="G35" s="126">
        <f t="shared" si="2"/>
        <v>19747.44</v>
      </c>
      <c r="H35" s="3"/>
    </row>
    <row r="36" ht="12.75" customHeight="1">
      <c r="A36" s="131" t="s">
        <v>199</v>
      </c>
      <c r="B36" s="122"/>
      <c r="C36" s="132">
        <v>1.0</v>
      </c>
      <c r="D36" s="128">
        <f>'VT de São Miguel do Oeste'!C122</f>
        <v>1628.48</v>
      </c>
      <c r="E36" s="135">
        <f t="shared" si="1"/>
        <v>1628.48</v>
      </c>
      <c r="F36" s="3"/>
      <c r="G36" s="136">
        <f t="shared" si="2"/>
        <v>19541.76</v>
      </c>
      <c r="H36" s="3"/>
    </row>
    <row r="37" ht="12.75" customHeight="1">
      <c r="A37" s="129" t="s">
        <v>237</v>
      </c>
      <c r="B37" s="122"/>
      <c r="C37" s="123">
        <v>1.0</v>
      </c>
      <c r="D37" s="130">
        <f>'VT de Timbó'!C122</f>
        <v>1576.22</v>
      </c>
      <c r="E37" s="133">
        <f t="shared" si="1"/>
        <v>1576.22</v>
      </c>
      <c r="F37" s="3"/>
      <c r="G37" s="134">
        <f t="shared" si="2"/>
        <v>18914.64</v>
      </c>
      <c r="H37" s="3"/>
    </row>
    <row r="38" ht="12.75" customHeight="1">
      <c r="A38" s="131" t="s">
        <v>211</v>
      </c>
      <c r="B38" s="122"/>
      <c r="C38" s="132">
        <v>1.0</v>
      </c>
      <c r="D38" s="128">
        <f>'FT de Tubarão'!C122</f>
        <v>1611.69</v>
      </c>
      <c r="E38" s="119">
        <f t="shared" si="1"/>
        <v>1611.69</v>
      </c>
      <c r="F38" s="3"/>
      <c r="G38" s="120">
        <f t="shared" si="2"/>
        <v>19340.28</v>
      </c>
      <c r="H38" s="3"/>
    </row>
    <row r="39" ht="12.75" customHeight="1">
      <c r="A39" s="129" t="s">
        <v>218</v>
      </c>
      <c r="B39" s="138"/>
      <c r="C39" s="123">
        <v>1.0</v>
      </c>
      <c r="D39" s="130">
        <f>'VT de Xanxerê'!C122</f>
        <v>1611.69</v>
      </c>
      <c r="E39" s="133">
        <f t="shared" si="1"/>
        <v>1611.69</v>
      </c>
      <c r="F39" s="3"/>
      <c r="G39" s="134">
        <f t="shared" si="2"/>
        <v>19340.28</v>
      </c>
      <c r="H39" s="3"/>
    </row>
    <row r="40" ht="12.75" customHeight="1">
      <c r="A40" s="139" t="s">
        <v>238</v>
      </c>
      <c r="B40" s="2"/>
      <c r="C40" s="2"/>
      <c r="D40" s="3"/>
      <c r="E40" s="140">
        <f>SUM(E22:E39)</f>
        <v>28890.02</v>
      </c>
      <c r="F40" s="3"/>
      <c r="G40" s="140">
        <f t="shared" si="2"/>
        <v>346680.24</v>
      </c>
      <c r="H40" s="3"/>
    </row>
    <row r="41" ht="13.5" customHeight="1">
      <c r="A41" s="141"/>
      <c r="B41" s="142"/>
    </row>
    <row r="42" ht="12.75" customHeight="1"/>
    <row r="43" ht="15.75" customHeight="1">
      <c r="A43" s="143" t="s">
        <v>239</v>
      </c>
      <c r="B43" s="2"/>
      <c r="C43" s="2"/>
      <c r="D43" s="3"/>
      <c r="E43" s="144" t="s">
        <v>229</v>
      </c>
      <c r="F43" s="3"/>
      <c r="G43" s="143" t="s">
        <v>230</v>
      </c>
      <c r="H43" s="3"/>
    </row>
    <row r="44" ht="12.75" customHeight="1">
      <c r="A44" s="145" t="s">
        <v>240</v>
      </c>
      <c r="B44" s="2"/>
      <c r="C44" s="2"/>
      <c r="D44" s="3"/>
      <c r="E44" s="134">
        <f>E40</f>
        <v>28890.02</v>
      </c>
      <c r="F44" s="3"/>
      <c r="G44" s="134">
        <f>E44*12</f>
        <v>346680.24</v>
      </c>
      <c r="H44" s="3"/>
    </row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68">
    <mergeCell ref="G34:H34"/>
    <mergeCell ref="G35:H35"/>
    <mergeCell ref="G27:H27"/>
    <mergeCell ref="G28:H28"/>
    <mergeCell ref="G29:H29"/>
    <mergeCell ref="G30:H30"/>
    <mergeCell ref="G31:H31"/>
    <mergeCell ref="G32:H32"/>
    <mergeCell ref="G33:H33"/>
    <mergeCell ref="A43:D43"/>
    <mergeCell ref="E43:F43"/>
    <mergeCell ref="G43:H43"/>
    <mergeCell ref="A44:D44"/>
    <mergeCell ref="E44:F44"/>
    <mergeCell ref="G44:H44"/>
    <mergeCell ref="E38:F38"/>
    <mergeCell ref="G38:H38"/>
    <mergeCell ref="E39:F39"/>
    <mergeCell ref="G39:H39"/>
    <mergeCell ref="A40:D40"/>
    <mergeCell ref="E40:F40"/>
    <mergeCell ref="G40:H40"/>
    <mergeCell ref="A1:H1"/>
    <mergeCell ref="A3:H3"/>
    <mergeCell ref="A5:H5"/>
    <mergeCell ref="A7:H7"/>
    <mergeCell ref="A8:H8"/>
    <mergeCell ref="A9:H9"/>
    <mergeCell ref="A10:H10"/>
    <mergeCell ref="A15:B15"/>
    <mergeCell ref="A16:B16"/>
    <mergeCell ref="A17:B17"/>
    <mergeCell ref="B22:B39"/>
    <mergeCell ref="A11:H11"/>
    <mergeCell ref="A12:H12"/>
    <mergeCell ref="A13:B13"/>
    <mergeCell ref="C13:H13"/>
    <mergeCell ref="A14:B14"/>
    <mergeCell ref="C14:H14"/>
    <mergeCell ref="C15:H15"/>
    <mergeCell ref="C16:H16"/>
    <mergeCell ref="C17:H17"/>
    <mergeCell ref="A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G26:H26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G36:H36"/>
    <mergeCell ref="E37:F37"/>
    <mergeCell ref="G37:H37"/>
  </mergeCells>
  <printOptions/>
  <pageMargins bottom="0.659027777777778" footer="0.0" header="0.0" left="0.39375" right="0.39375" top="0.659027777777778"/>
  <pageSetup paperSize="9" orientation="landscape"/>
  <headerFooter>
    <oddHeader>&amp;C&amp;A</oddHeader>
    <oddFooter>&amp;CPágina &amp;P</oddFooter>
  </headerFooter>
  <drawing r:id="rId1"/>
</worksheet>
</file>