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 PROJOBRA\2 VARAS TRABALHISTAS\CDA_CONCORDIA\2023 - REFORMA GERAL\2 - PROJETO E ORÇAMENTO\"/>
    </mc:Choice>
  </mc:AlternateContent>
  <bookViews>
    <workbookView xWindow="630" yWindow="525" windowWidth="22695" windowHeight="11445"/>
  </bookViews>
  <sheets>
    <sheet name="Orçamento Sintético" sheetId="1" r:id="rId1"/>
    <sheet name="Composições" sheetId="8" r:id="rId2"/>
    <sheet name="COMP.ADM" sheetId="6" r:id="rId3"/>
    <sheet name="COMP_BDI" sheetId="3" r:id="rId4"/>
    <sheet name="ENCARGOS SOCIAIS" sheetId="5" r:id="rId5"/>
    <sheet name="CRONOGRAMA" sheetId="4" r:id="rId6"/>
    <sheet name="Cotações" sheetId="7" r:id="rId7"/>
  </sheets>
  <externalReferences>
    <externalReference r:id="rId8"/>
  </externalReferences>
  <definedNames>
    <definedName name="__xlfn_BAHTTEXT">"NA()"</definedName>
    <definedName name="__xlfn_COUNTIFS">"NA()"</definedName>
    <definedName name="__xlnm._FilterDatabase_1" localSheetId="3">#REF!</definedName>
    <definedName name="__xlnm._FilterDatabase_1">#REF!</definedName>
    <definedName name="_xlnm.Print_Area" localSheetId="3">COMP_BDI!$B$3:$E$33</definedName>
    <definedName name="_xlnm.Print_Area" localSheetId="5">CRONOGRAMA!$B$2:$I$40</definedName>
    <definedName name="Print_Area_0" localSheetId="3">COMP_BDI!$B$2:$E$33</definedName>
    <definedName name="Print_Area_0_0" localSheetId="3">COMP_BDI!$B$2:$E$33</definedName>
    <definedName name="sda" localSheetId="3">COMP_BDI!$B$2:$E$33</definedName>
    <definedName name="sdf" localSheetId="3">COMP_BDI!$B$2:$E$33</definedName>
    <definedName name="_xlnm.Print_Titles" localSheetId="0">'Orçamento Sintético'!$1:$5</definedName>
  </definedNames>
  <calcPr calcId="152511"/>
</workbook>
</file>

<file path=xl/calcChain.xml><?xml version="1.0" encoding="utf-8"?>
<calcChain xmlns="http://schemas.openxmlformats.org/spreadsheetml/2006/main">
  <c r="G29" i="7" l="1"/>
  <c r="E29" i="7"/>
  <c r="C29" i="7"/>
  <c r="G30" i="7" s="1"/>
  <c r="I107" i="1" l="1"/>
  <c r="I106" i="1"/>
  <c r="I68" i="1" l="1"/>
  <c r="I50" i="1"/>
  <c r="I43" i="1"/>
  <c r="I44" i="1"/>
  <c r="E23" i="7"/>
  <c r="G23" i="7"/>
  <c r="C23" i="7" l="1"/>
  <c r="G24" i="7" s="1"/>
  <c r="I22" i="1" l="1"/>
  <c r="I23" i="1"/>
  <c r="I24" i="1"/>
  <c r="G3" i="6" l="1"/>
  <c r="H3" i="6" s="1"/>
  <c r="G2" i="6"/>
  <c r="H2" i="6" s="1"/>
  <c r="M2" i="6" s="1"/>
  <c r="C4" i="7"/>
  <c r="E4" i="7"/>
  <c r="G4" i="7"/>
  <c r="G5" i="7"/>
  <c r="E14" i="7"/>
  <c r="C18" i="7"/>
  <c r="E18" i="7"/>
  <c r="E19" i="7" l="1"/>
  <c r="I90" i="1"/>
  <c r="I91" i="1"/>
  <c r="I93" i="1"/>
  <c r="I94" i="1"/>
  <c r="I95" i="1"/>
  <c r="I96" i="1"/>
  <c r="I97" i="1"/>
  <c r="I99" i="1"/>
  <c r="I100" i="1"/>
  <c r="I101" i="1"/>
  <c r="I102" i="1"/>
  <c r="I103" i="1"/>
  <c r="I105" i="1"/>
  <c r="I108" i="1"/>
  <c r="I89" i="1"/>
  <c r="I87" i="1"/>
  <c r="I15" i="1"/>
  <c r="I86" i="1"/>
  <c r="I80" i="1"/>
  <c r="I81" i="1"/>
  <c r="I83" i="1"/>
  <c r="I84" i="1"/>
  <c r="I85" i="1"/>
  <c r="I79" i="1"/>
  <c r="I78" i="1"/>
  <c r="I77" i="1"/>
  <c r="I30" i="1"/>
  <c r="I31" i="1"/>
  <c r="I32" i="1"/>
  <c r="I33" i="1"/>
  <c r="I34" i="1"/>
  <c r="I35" i="1"/>
  <c r="I36" i="1"/>
  <c r="I37" i="1"/>
  <c r="I39" i="1"/>
  <c r="I40" i="1"/>
  <c r="I41" i="1"/>
  <c r="I42" i="1"/>
  <c r="I46" i="1"/>
  <c r="I47" i="1"/>
  <c r="I48" i="1"/>
  <c r="I49" i="1"/>
  <c r="I52" i="1"/>
  <c r="I53" i="1"/>
  <c r="I54" i="1"/>
  <c r="I55" i="1"/>
  <c r="I56" i="1"/>
  <c r="I57" i="1"/>
  <c r="I59" i="1"/>
  <c r="I61" i="1"/>
  <c r="I62" i="1"/>
  <c r="I63" i="1"/>
  <c r="I64" i="1"/>
  <c r="I65" i="1"/>
  <c r="I66" i="1"/>
  <c r="I67" i="1"/>
  <c r="I69" i="1"/>
  <c r="I70" i="1"/>
  <c r="I72" i="1"/>
  <c r="I74" i="1"/>
  <c r="I75" i="1"/>
  <c r="I76" i="1"/>
  <c r="I29" i="1"/>
  <c r="I27" i="1"/>
  <c r="I26" i="1"/>
  <c r="I18" i="1"/>
  <c r="I19" i="1"/>
  <c r="I20" i="1"/>
  <c r="I21" i="1"/>
  <c r="I25" i="1"/>
  <c r="I17" i="1"/>
  <c r="I12" i="1"/>
  <c r="I13" i="1"/>
  <c r="I11" i="1"/>
  <c r="I14" i="1"/>
  <c r="I8" i="1"/>
  <c r="I7" i="1"/>
  <c r="L3" i="6"/>
  <c r="K3" i="6"/>
  <c r="N2" i="6" l="1"/>
  <c r="N3" i="6"/>
  <c r="M3" i="6"/>
  <c r="I10" i="1" l="1"/>
  <c r="I9" i="1"/>
  <c r="J2" i="1" l="1"/>
  <c r="K106" i="1" l="1"/>
  <c r="N106" i="1" s="1"/>
  <c r="J106" i="1"/>
  <c r="K107" i="1"/>
  <c r="N107" i="1" s="1"/>
  <c r="J107" i="1"/>
  <c r="K68" i="1"/>
  <c r="N68" i="1" s="1"/>
  <c r="J68" i="1"/>
  <c r="K50" i="1"/>
  <c r="J50" i="1"/>
  <c r="M50" i="1" s="1"/>
  <c r="K43" i="1"/>
  <c r="N43" i="1" s="1"/>
  <c r="K44" i="1"/>
  <c r="N44" i="1" s="1"/>
  <c r="J43" i="1"/>
  <c r="J44" i="1"/>
  <c r="K23" i="1"/>
  <c r="N23" i="1" s="1"/>
  <c r="K24" i="1"/>
  <c r="N24" i="1" s="1"/>
  <c r="J22" i="1"/>
  <c r="J23" i="1"/>
  <c r="J24" i="1"/>
  <c r="K22" i="1"/>
  <c r="N22" i="1" s="1"/>
  <c r="K8" i="1"/>
  <c r="N8" i="1" s="1"/>
  <c r="J8" i="1"/>
  <c r="K95" i="1"/>
  <c r="N95" i="1" s="1"/>
  <c r="K105" i="1"/>
  <c r="N105" i="1" s="1"/>
  <c r="K83" i="1"/>
  <c r="N83" i="1" s="1"/>
  <c r="K31" i="1"/>
  <c r="N31" i="1" s="1"/>
  <c r="K40" i="1"/>
  <c r="N40" i="1" s="1"/>
  <c r="K53" i="1"/>
  <c r="N53" i="1" s="1"/>
  <c r="K63" i="1"/>
  <c r="N63" i="1" s="1"/>
  <c r="K74" i="1"/>
  <c r="N74" i="1" s="1"/>
  <c r="K21" i="1"/>
  <c r="N21" i="1" s="1"/>
  <c r="J91" i="1"/>
  <c r="J101" i="1"/>
  <c r="J86" i="1"/>
  <c r="J77" i="1"/>
  <c r="J36" i="1"/>
  <c r="J48" i="1"/>
  <c r="J59" i="1"/>
  <c r="J69" i="1"/>
  <c r="J18" i="1"/>
  <c r="J11" i="1"/>
  <c r="J9" i="1"/>
  <c r="K96" i="1"/>
  <c r="N96" i="1" s="1"/>
  <c r="K108" i="1"/>
  <c r="N108" i="1" s="1"/>
  <c r="K84" i="1"/>
  <c r="N84" i="1" s="1"/>
  <c r="K32" i="1"/>
  <c r="N32" i="1" s="1"/>
  <c r="K41" i="1"/>
  <c r="N41" i="1" s="1"/>
  <c r="K54" i="1"/>
  <c r="N54" i="1" s="1"/>
  <c r="K64" i="1"/>
  <c r="N64" i="1" s="1"/>
  <c r="K75" i="1"/>
  <c r="N75" i="1" s="1"/>
  <c r="K17" i="1"/>
  <c r="N17" i="1" s="1"/>
  <c r="J93" i="1"/>
  <c r="J102" i="1"/>
  <c r="J80" i="1"/>
  <c r="J29" i="1"/>
  <c r="J37" i="1"/>
  <c r="J49" i="1"/>
  <c r="J61" i="1"/>
  <c r="J70" i="1"/>
  <c r="J19" i="1"/>
  <c r="J14" i="1"/>
  <c r="K25" i="1"/>
  <c r="N25" i="1" s="1"/>
  <c r="K97" i="1"/>
  <c r="N97" i="1" s="1"/>
  <c r="K89" i="1"/>
  <c r="N89" i="1" s="1"/>
  <c r="K85" i="1"/>
  <c r="N85" i="1" s="1"/>
  <c r="K33" i="1"/>
  <c r="N33" i="1" s="1"/>
  <c r="K42" i="1"/>
  <c r="N42" i="1" s="1"/>
  <c r="K55" i="1"/>
  <c r="N55" i="1" s="1"/>
  <c r="K65" i="1"/>
  <c r="N65" i="1" s="1"/>
  <c r="K76" i="1"/>
  <c r="N76" i="1" s="1"/>
  <c r="K12" i="1"/>
  <c r="N12" i="1" s="1"/>
  <c r="J94" i="1"/>
  <c r="J103" i="1"/>
  <c r="J81" i="1"/>
  <c r="J30" i="1"/>
  <c r="J39" i="1"/>
  <c r="J52" i="1"/>
  <c r="J62" i="1"/>
  <c r="J72" i="1"/>
  <c r="J20" i="1"/>
  <c r="J7" i="1"/>
  <c r="K99" i="1"/>
  <c r="N99" i="1" s="1"/>
  <c r="K87" i="1"/>
  <c r="N87" i="1" s="1"/>
  <c r="K79" i="1"/>
  <c r="N79" i="1" s="1"/>
  <c r="K34" i="1"/>
  <c r="N34" i="1" s="1"/>
  <c r="K46" i="1"/>
  <c r="N46" i="1" s="1"/>
  <c r="K56" i="1"/>
  <c r="N56" i="1" s="1"/>
  <c r="K66" i="1"/>
  <c r="K27" i="1"/>
  <c r="N27" i="1" s="1"/>
  <c r="K13" i="1"/>
  <c r="N13" i="1" s="1"/>
  <c r="J95" i="1"/>
  <c r="J105" i="1"/>
  <c r="J83" i="1"/>
  <c r="J31" i="1"/>
  <c r="J40" i="1"/>
  <c r="J53" i="1"/>
  <c r="J63" i="1"/>
  <c r="J74" i="1"/>
  <c r="J21" i="1"/>
  <c r="K90" i="1"/>
  <c r="N90" i="1" s="1"/>
  <c r="K100" i="1"/>
  <c r="N100" i="1" s="1"/>
  <c r="K15" i="1"/>
  <c r="N15" i="1" s="1"/>
  <c r="K78" i="1"/>
  <c r="N78" i="1" s="1"/>
  <c r="K35" i="1"/>
  <c r="N35" i="1" s="1"/>
  <c r="K47" i="1"/>
  <c r="N47" i="1" s="1"/>
  <c r="K57" i="1"/>
  <c r="N57" i="1" s="1"/>
  <c r="K67" i="1"/>
  <c r="N67" i="1" s="1"/>
  <c r="K26" i="1"/>
  <c r="N26" i="1" s="1"/>
  <c r="K11" i="1"/>
  <c r="N11" i="1" s="1"/>
  <c r="J96" i="1"/>
  <c r="J108" i="1"/>
  <c r="J84" i="1"/>
  <c r="J32" i="1"/>
  <c r="J41" i="1"/>
  <c r="J54" i="1"/>
  <c r="J64" i="1"/>
  <c r="J75" i="1"/>
  <c r="J25" i="1"/>
  <c r="K91" i="1"/>
  <c r="N91" i="1" s="1"/>
  <c r="K101" i="1"/>
  <c r="N101" i="1" s="1"/>
  <c r="K86" i="1"/>
  <c r="N86" i="1" s="1"/>
  <c r="K77" i="1"/>
  <c r="N77" i="1" s="1"/>
  <c r="K36" i="1"/>
  <c r="N36" i="1" s="1"/>
  <c r="K48" i="1"/>
  <c r="N48" i="1" s="1"/>
  <c r="K59" i="1"/>
  <c r="N59" i="1" s="1"/>
  <c r="K69" i="1"/>
  <c r="N69" i="1" s="1"/>
  <c r="K18" i="1"/>
  <c r="N18" i="1" s="1"/>
  <c r="K14" i="1"/>
  <c r="N14" i="1" s="1"/>
  <c r="J97" i="1"/>
  <c r="J89" i="1"/>
  <c r="J85" i="1"/>
  <c r="J33" i="1"/>
  <c r="J42" i="1"/>
  <c r="J55" i="1"/>
  <c r="J65" i="1"/>
  <c r="J76" i="1"/>
  <c r="J17" i="1"/>
  <c r="K93" i="1"/>
  <c r="N93" i="1" s="1"/>
  <c r="K102" i="1"/>
  <c r="N102" i="1" s="1"/>
  <c r="K80" i="1"/>
  <c r="N80" i="1" s="1"/>
  <c r="K29" i="1"/>
  <c r="N29" i="1" s="1"/>
  <c r="K37" i="1"/>
  <c r="N37" i="1" s="1"/>
  <c r="K49" i="1"/>
  <c r="N49" i="1" s="1"/>
  <c r="K61" i="1"/>
  <c r="N61" i="1" s="1"/>
  <c r="K70" i="1"/>
  <c r="N70" i="1" s="1"/>
  <c r="K19" i="1"/>
  <c r="N19" i="1" s="1"/>
  <c r="K7" i="1"/>
  <c r="J99" i="1"/>
  <c r="J87" i="1"/>
  <c r="J79" i="1"/>
  <c r="J34" i="1"/>
  <c r="J46" i="1"/>
  <c r="J56" i="1"/>
  <c r="J66" i="1"/>
  <c r="M66" i="1" s="1"/>
  <c r="J27" i="1"/>
  <c r="J12" i="1"/>
  <c r="K94" i="1"/>
  <c r="N94" i="1" s="1"/>
  <c r="K103" i="1"/>
  <c r="N103" i="1" s="1"/>
  <c r="K81" i="1"/>
  <c r="N81" i="1" s="1"/>
  <c r="K30" i="1"/>
  <c r="N30" i="1" s="1"/>
  <c r="K39" i="1"/>
  <c r="N39" i="1" s="1"/>
  <c r="K52" i="1"/>
  <c r="N52" i="1" s="1"/>
  <c r="K62" i="1"/>
  <c r="N62" i="1" s="1"/>
  <c r="K72" i="1"/>
  <c r="N72" i="1" s="1"/>
  <c r="K20" i="1"/>
  <c r="N20" i="1" s="1"/>
  <c r="J90" i="1"/>
  <c r="J100" i="1"/>
  <c r="J15" i="1"/>
  <c r="J78" i="1"/>
  <c r="J35" i="1"/>
  <c r="J47" i="1"/>
  <c r="J57" i="1"/>
  <c r="J67" i="1"/>
  <c r="J26" i="1"/>
  <c r="J13" i="1"/>
  <c r="K10" i="1"/>
  <c r="N10" i="1" s="1"/>
  <c r="J10" i="1"/>
  <c r="K9" i="1"/>
  <c r="N9" i="1" s="1"/>
  <c r="I10" i="4"/>
  <c r="I12" i="4"/>
  <c r="I36" i="4"/>
  <c r="I34" i="4"/>
  <c r="I32" i="4"/>
  <c r="I30" i="4"/>
  <c r="I28" i="4"/>
  <c r="I26" i="4"/>
  <c r="C37" i="4"/>
  <c r="C35" i="4"/>
  <c r="C33" i="4"/>
  <c r="C31" i="4"/>
  <c r="C29" i="4"/>
  <c r="C27" i="4"/>
  <c r="C25" i="4"/>
  <c r="C23" i="4"/>
  <c r="C21" i="4"/>
  <c r="C19" i="4"/>
  <c r="C17" i="4"/>
  <c r="M107" i="1" l="1"/>
  <c r="O107" i="1" s="1"/>
  <c r="L107" i="1"/>
  <c r="M106" i="1"/>
  <c r="O106" i="1" s="1"/>
  <c r="L106" i="1"/>
  <c r="L44" i="1"/>
  <c r="M44" i="1"/>
  <c r="O44" i="1" s="1"/>
  <c r="L43" i="1"/>
  <c r="M43" i="1"/>
  <c r="O43" i="1" s="1"/>
  <c r="L50" i="1"/>
  <c r="N50" i="1"/>
  <c r="O50" i="1" s="1"/>
  <c r="L68" i="1"/>
  <c r="M68" i="1"/>
  <c r="O68" i="1" s="1"/>
  <c r="M24" i="1"/>
  <c r="O24" i="1" s="1"/>
  <c r="L24" i="1"/>
  <c r="M23" i="1"/>
  <c r="O23" i="1" s="1"/>
  <c r="L23" i="1"/>
  <c r="M22" i="1"/>
  <c r="O22" i="1" s="1"/>
  <c r="L22" i="1"/>
  <c r="M105" i="1"/>
  <c r="O105" i="1" s="1"/>
  <c r="L105" i="1"/>
  <c r="M19" i="1"/>
  <c r="O19" i="1" s="1"/>
  <c r="L19" i="1"/>
  <c r="M27" i="1"/>
  <c r="O27" i="1" s="1"/>
  <c r="L27" i="1"/>
  <c r="M21" i="1"/>
  <c r="O21" i="1" s="1"/>
  <c r="L21" i="1"/>
  <c r="M70" i="1"/>
  <c r="O70" i="1" s="1"/>
  <c r="L70" i="1"/>
  <c r="L77" i="1"/>
  <c r="M77" i="1"/>
  <c r="O77" i="1" s="1"/>
  <c r="M35" i="1"/>
  <c r="O35" i="1" s="1"/>
  <c r="L35" i="1"/>
  <c r="L89" i="1"/>
  <c r="M89" i="1"/>
  <c r="O89" i="1" s="1"/>
  <c r="M41" i="1"/>
  <c r="O41" i="1" s="1"/>
  <c r="L41" i="1"/>
  <c r="M74" i="1"/>
  <c r="O74" i="1" s="1"/>
  <c r="L74" i="1"/>
  <c r="M81" i="1"/>
  <c r="O81" i="1" s="1"/>
  <c r="L81" i="1"/>
  <c r="M61" i="1"/>
  <c r="O61" i="1" s="1"/>
  <c r="L61" i="1"/>
  <c r="M9" i="1"/>
  <c r="O9" i="1" s="1"/>
  <c r="L9" i="1"/>
  <c r="L86" i="1"/>
  <c r="M86" i="1"/>
  <c r="O86" i="1" s="1"/>
  <c r="M99" i="1"/>
  <c r="O99" i="1" s="1"/>
  <c r="L99" i="1"/>
  <c r="L39" i="1"/>
  <c r="M39" i="1"/>
  <c r="O39" i="1" s="1"/>
  <c r="M47" i="1"/>
  <c r="O47" i="1" s="1"/>
  <c r="L47" i="1"/>
  <c r="L78" i="1"/>
  <c r="M78" i="1"/>
  <c r="O78" i="1" s="1"/>
  <c r="M56" i="1"/>
  <c r="O56" i="1" s="1"/>
  <c r="L56" i="1"/>
  <c r="L15" i="1"/>
  <c r="M15" i="1"/>
  <c r="O15" i="1" s="1"/>
  <c r="M46" i="1"/>
  <c r="O46" i="1" s="1"/>
  <c r="L46" i="1"/>
  <c r="M76" i="1"/>
  <c r="O76" i="1" s="1"/>
  <c r="L76" i="1"/>
  <c r="M84" i="1"/>
  <c r="O84" i="1" s="1"/>
  <c r="L84" i="1"/>
  <c r="M53" i="1"/>
  <c r="O53" i="1" s="1"/>
  <c r="L53" i="1"/>
  <c r="L66" i="1"/>
  <c r="N66" i="1"/>
  <c r="O66" i="1" s="1"/>
  <c r="M20" i="1"/>
  <c r="O20" i="1" s="1"/>
  <c r="L20" i="1"/>
  <c r="M94" i="1"/>
  <c r="O94" i="1" s="1"/>
  <c r="L94" i="1"/>
  <c r="M37" i="1"/>
  <c r="O37" i="1" s="1"/>
  <c r="L37" i="1"/>
  <c r="L18" i="1"/>
  <c r="M18" i="1"/>
  <c r="O18" i="1" s="1"/>
  <c r="L91" i="1"/>
  <c r="M91" i="1"/>
  <c r="O91" i="1" s="1"/>
  <c r="M57" i="1"/>
  <c r="O57" i="1" s="1"/>
  <c r="L57" i="1"/>
  <c r="L64" i="1"/>
  <c r="M64" i="1"/>
  <c r="O64" i="1" s="1"/>
  <c r="M36" i="1"/>
  <c r="O36" i="1" s="1"/>
  <c r="L36" i="1"/>
  <c r="N7" i="1"/>
  <c r="K109" i="1"/>
  <c r="L17" i="1"/>
  <c r="M17" i="1"/>
  <c r="O17" i="1" s="1"/>
  <c r="L11" i="1"/>
  <c r="M11" i="1"/>
  <c r="O11" i="1" s="1"/>
  <c r="L13" i="1"/>
  <c r="M13" i="1"/>
  <c r="O13" i="1" s="1"/>
  <c r="L100" i="1"/>
  <c r="M100" i="1"/>
  <c r="O100" i="1" s="1"/>
  <c r="M34" i="1"/>
  <c r="O34" i="1" s="1"/>
  <c r="L34" i="1"/>
  <c r="M65" i="1"/>
  <c r="O65" i="1" s="1"/>
  <c r="L65" i="1"/>
  <c r="M108" i="1"/>
  <c r="O108" i="1" s="1"/>
  <c r="L108" i="1"/>
  <c r="M40" i="1"/>
  <c r="O40" i="1" s="1"/>
  <c r="L40" i="1"/>
  <c r="L72" i="1"/>
  <c r="M72" i="1"/>
  <c r="O72" i="1" s="1"/>
  <c r="O71" i="1" s="1"/>
  <c r="M29" i="1"/>
  <c r="O29" i="1" s="1"/>
  <c r="L29" i="1"/>
  <c r="M69" i="1"/>
  <c r="O69" i="1" s="1"/>
  <c r="L69" i="1"/>
  <c r="L12" i="1"/>
  <c r="M12" i="1"/>
  <c r="O12" i="1" s="1"/>
  <c r="M33" i="1"/>
  <c r="O33" i="1" s="1"/>
  <c r="L33" i="1"/>
  <c r="M93" i="1"/>
  <c r="O93" i="1" s="1"/>
  <c r="L93" i="1"/>
  <c r="M54" i="1"/>
  <c r="O54" i="1" s="1"/>
  <c r="L54" i="1"/>
  <c r="L30" i="1"/>
  <c r="M30" i="1"/>
  <c r="O30" i="1" s="1"/>
  <c r="L97" i="1"/>
  <c r="M97" i="1"/>
  <c r="O97" i="1" s="1"/>
  <c r="L32" i="1"/>
  <c r="M32" i="1"/>
  <c r="O32" i="1" s="1"/>
  <c r="L63" i="1"/>
  <c r="M63" i="1"/>
  <c r="O63" i="1" s="1"/>
  <c r="M7" i="1"/>
  <c r="L7" i="1"/>
  <c r="J109" i="1"/>
  <c r="L103" i="1"/>
  <c r="M103" i="1"/>
  <c r="O103" i="1" s="1"/>
  <c r="M49" i="1"/>
  <c r="O49" i="1" s="1"/>
  <c r="L49" i="1"/>
  <c r="L101" i="1"/>
  <c r="M101" i="1"/>
  <c r="O101" i="1" s="1"/>
  <c r="M26" i="1"/>
  <c r="O26" i="1" s="1"/>
  <c r="L26" i="1"/>
  <c r="L90" i="1"/>
  <c r="M90" i="1"/>
  <c r="O90" i="1" s="1"/>
  <c r="M79" i="1"/>
  <c r="O79" i="1" s="1"/>
  <c r="L79" i="1"/>
  <c r="M55" i="1"/>
  <c r="O55" i="1" s="1"/>
  <c r="L55" i="1"/>
  <c r="M25" i="1"/>
  <c r="O25" i="1" s="1"/>
  <c r="L25" i="1"/>
  <c r="M96" i="1"/>
  <c r="O96" i="1" s="1"/>
  <c r="L96" i="1"/>
  <c r="M31" i="1"/>
  <c r="O31" i="1" s="1"/>
  <c r="L31" i="1"/>
  <c r="L62" i="1"/>
  <c r="M62" i="1"/>
  <c r="O62" i="1" s="1"/>
  <c r="M80" i="1"/>
  <c r="O80" i="1" s="1"/>
  <c r="L80" i="1"/>
  <c r="M59" i="1"/>
  <c r="O59" i="1" s="1"/>
  <c r="O58" i="1" s="1"/>
  <c r="L59" i="1"/>
  <c r="M8" i="1"/>
  <c r="O8" i="1" s="1"/>
  <c r="L8" i="1"/>
  <c r="L85" i="1"/>
  <c r="M85" i="1"/>
  <c r="O85" i="1" s="1"/>
  <c r="M95" i="1"/>
  <c r="O95" i="1" s="1"/>
  <c r="L95" i="1"/>
  <c r="M10" i="1"/>
  <c r="O10" i="1" s="1"/>
  <c r="L10" i="1"/>
  <c r="M67" i="1"/>
  <c r="O67" i="1" s="1"/>
  <c r="L67" i="1"/>
  <c r="M87" i="1"/>
  <c r="O87" i="1" s="1"/>
  <c r="L87" i="1"/>
  <c r="M42" i="1"/>
  <c r="O42" i="1" s="1"/>
  <c r="L42" i="1"/>
  <c r="L75" i="1"/>
  <c r="M75" i="1"/>
  <c r="O75" i="1" s="1"/>
  <c r="M83" i="1"/>
  <c r="O83" i="1" s="1"/>
  <c r="L83" i="1"/>
  <c r="M52" i="1"/>
  <c r="O52" i="1" s="1"/>
  <c r="L52" i="1"/>
  <c r="L14" i="1"/>
  <c r="M14" i="1"/>
  <c r="O14" i="1" s="1"/>
  <c r="M102" i="1"/>
  <c r="O102" i="1" s="1"/>
  <c r="L102" i="1"/>
  <c r="M48" i="1"/>
  <c r="O48" i="1" s="1"/>
  <c r="L48" i="1"/>
  <c r="I38" i="4"/>
  <c r="C15" i="4"/>
  <c r="C13" i="4"/>
  <c r="C11" i="4"/>
  <c r="C9" i="4"/>
  <c r="I24" i="4"/>
  <c r="I22" i="4"/>
  <c r="I20" i="4"/>
  <c r="I18" i="4"/>
  <c r="I16" i="4"/>
  <c r="I14" i="4"/>
  <c r="C3" i="4"/>
  <c r="O104" i="1" l="1"/>
  <c r="O92" i="1"/>
  <c r="O45" i="1"/>
  <c r="O38" i="1"/>
  <c r="O60" i="1"/>
  <c r="O28" i="1"/>
  <c r="O16" i="1"/>
  <c r="O51" i="1"/>
  <c r="O82" i="1"/>
  <c r="M109" i="1"/>
  <c r="O7" i="1"/>
  <c r="O6" i="1" s="1"/>
  <c r="N109" i="1"/>
  <c r="O73" i="1"/>
  <c r="O98" i="1"/>
  <c r="D21" i="4"/>
  <c r="D25" i="4"/>
  <c r="E25" i="4" s="1"/>
  <c r="D19" i="4" l="1"/>
  <c r="F25" i="4"/>
  <c r="H21" i="4"/>
  <c r="G21" i="4"/>
  <c r="E21" i="4"/>
  <c r="F21" i="4"/>
  <c r="H25" i="4"/>
  <c r="G25" i="4"/>
  <c r="D35" i="4"/>
  <c r="D23" i="4"/>
  <c r="D33" i="4"/>
  <c r="D17" i="4"/>
  <c r="D37" i="4"/>
  <c r="O88" i="1"/>
  <c r="D31" i="4" s="1"/>
  <c r="D27" i="4"/>
  <c r="D13" i="4" l="1"/>
  <c r="E13" i="4" s="1"/>
  <c r="D15" i="4"/>
  <c r="D9" i="4"/>
  <c r="G9" i="4" s="1"/>
  <c r="I25" i="4"/>
  <c r="I21" i="4"/>
  <c r="F31" i="4"/>
  <c r="H31" i="4"/>
  <c r="G31" i="4"/>
  <c r="E31" i="4"/>
  <c r="D29" i="4"/>
  <c r="G37" i="4"/>
  <c r="E37" i="4"/>
  <c r="F37" i="4"/>
  <c r="H37" i="4"/>
  <c r="H35" i="4"/>
  <c r="G35" i="4"/>
  <c r="E35" i="4"/>
  <c r="F35" i="4"/>
  <c r="E27" i="4"/>
  <c r="F27" i="4"/>
  <c r="G27" i="4"/>
  <c r="H27" i="4"/>
  <c r="G23" i="4"/>
  <c r="F23" i="4"/>
  <c r="E23" i="4"/>
  <c r="H23" i="4"/>
  <c r="H17" i="4"/>
  <c r="G17" i="4"/>
  <c r="F17" i="4"/>
  <c r="E17" i="4"/>
  <c r="H33" i="4"/>
  <c r="F33" i="4"/>
  <c r="G33" i="4"/>
  <c r="E33" i="4"/>
  <c r="F19" i="4"/>
  <c r="E19" i="4"/>
  <c r="H19" i="4"/>
  <c r="G19" i="4"/>
  <c r="I109" i="1" l="1"/>
  <c r="L109" i="1"/>
  <c r="F9" i="4"/>
  <c r="H9" i="4"/>
  <c r="E9" i="4"/>
  <c r="H13" i="4"/>
  <c r="F13" i="4"/>
  <c r="G13" i="4"/>
  <c r="I17" i="4"/>
  <c r="I31" i="4"/>
  <c r="I33" i="4"/>
  <c r="I37" i="4"/>
  <c r="H29" i="4"/>
  <c r="G29" i="4"/>
  <c r="E29" i="4"/>
  <c r="F29" i="4"/>
  <c r="I27" i="4"/>
  <c r="I23" i="4"/>
  <c r="I35" i="4"/>
  <c r="H15" i="4"/>
  <c r="E15" i="4"/>
  <c r="F15" i="4"/>
  <c r="G15" i="4"/>
  <c r="I19" i="4"/>
  <c r="D11" i="4" l="1"/>
  <c r="F11" i="4" s="1"/>
  <c r="F39" i="4" s="1"/>
  <c r="N117" i="1"/>
  <c r="P107" i="1" s="1"/>
  <c r="I9" i="4"/>
  <c r="I13" i="4"/>
  <c r="I29" i="4"/>
  <c r="I15" i="4"/>
  <c r="P68" i="1" l="1"/>
  <c r="P106" i="1"/>
  <c r="P50" i="1"/>
  <c r="P45" i="1"/>
  <c r="P44" i="1"/>
  <c r="P43" i="1"/>
  <c r="P22" i="1"/>
  <c r="P23" i="1"/>
  <c r="P24" i="1"/>
  <c r="E11" i="4"/>
  <c r="E39" i="4" s="1"/>
  <c r="E43" i="4" s="1"/>
  <c r="P6" i="1"/>
  <c r="D10" i="4" s="1"/>
  <c r="P10" i="1"/>
  <c r="P93" i="1"/>
  <c r="P101" i="1"/>
  <c r="P104" i="1"/>
  <c r="D38" i="4" s="1"/>
  <c r="P14" i="1"/>
  <c r="P34" i="1"/>
  <c r="P42" i="1"/>
  <c r="P15" i="1"/>
  <c r="P35" i="1"/>
  <c r="P28" i="1"/>
  <c r="D14" i="4" s="1"/>
  <c r="P61" i="1"/>
  <c r="P102" i="1"/>
  <c r="P108" i="1"/>
  <c r="P54" i="1"/>
  <c r="P19" i="1"/>
  <c r="P46" i="1"/>
  <c r="P30" i="1"/>
  <c r="P72" i="1"/>
  <c r="P71" i="1"/>
  <c r="D26" i="4" s="1"/>
  <c r="P12" i="1"/>
  <c r="P29" i="1"/>
  <c r="P87" i="1"/>
  <c r="P59" i="1"/>
  <c r="P26" i="1"/>
  <c r="P20" i="1"/>
  <c r="P76" i="1"/>
  <c r="P52" i="1"/>
  <c r="P63" i="1"/>
  <c r="P99" i="1"/>
  <c r="P96" i="1"/>
  <c r="P55" i="1"/>
  <c r="P36" i="1"/>
  <c r="P89" i="1"/>
  <c r="P17" i="1"/>
  <c r="P105" i="1"/>
  <c r="P81" i="1"/>
  <c r="P90" i="1"/>
  <c r="P18" i="1"/>
  <c r="P57" i="1"/>
  <c r="M111" i="1"/>
  <c r="P9" i="1"/>
  <c r="P39" i="1"/>
  <c r="P58" i="1"/>
  <c r="D22" i="4" s="1"/>
  <c r="P65" i="1"/>
  <c r="P103" i="1"/>
  <c r="P37" i="1"/>
  <c r="P60" i="1"/>
  <c r="D24" i="4" s="1"/>
  <c r="P82" i="1"/>
  <c r="D30" i="4" s="1"/>
  <c r="P69" i="1"/>
  <c r="P25" i="1"/>
  <c r="N111" i="1"/>
  <c r="P51" i="1"/>
  <c r="D20" i="4" s="1"/>
  <c r="P92" i="1"/>
  <c r="D34" i="4" s="1"/>
  <c r="P73" i="1"/>
  <c r="D28" i="4" s="1"/>
  <c r="P100" i="1"/>
  <c r="P33" i="1"/>
  <c r="P80" i="1"/>
  <c r="P91" i="1"/>
  <c r="P94" i="1"/>
  <c r="P70" i="1"/>
  <c r="P31" i="1"/>
  <c r="P83" i="1"/>
  <c r="P27" i="1"/>
  <c r="P67" i="1"/>
  <c r="P74" i="1"/>
  <c r="P62" i="1"/>
  <c r="P32" i="1"/>
  <c r="P21" i="1"/>
  <c r="P78" i="1"/>
  <c r="O113" i="1"/>
  <c r="P97" i="1"/>
  <c r="P41" i="1"/>
  <c r="N115" i="1"/>
  <c r="N116" i="1" s="1"/>
  <c r="P11" i="1"/>
  <c r="H11" i="4"/>
  <c r="H39" i="4" s="1"/>
  <c r="H42" i="4" s="1"/>
  <c r="P38" i="1"/>
  <c r="D16" i="4" s="1"/>
  <c r="P53" i="1"/>
  <c r="P88" i="1"/>
  <c r="D32" i="4" s="1"/>
  <c r="P7" i="1"/>
  <c r="P56" i="1"/>
  <c r="P85" i="1"/>
  <c r="P84" i="1"/>
  <c r="P47" i="1"/>
  <c r="P64" i="1"/>
  <c r="P49" i="1"/>
  <c r="P75" i="1"/>
  <c r="P16" i="1"/>
  <c r="D12" i="4" s="1"/>
  <c r="P13" i="1"/>
  <c r="D18" i="4"/>
  <c r="P40" i="1"/>
  <c r="P98" i="1"/>
  <c r="D36" i="4" s="1"/>
  <c r="P8" i="1"/>
  <c r="P79" i="1"/>
  <c r="P48" i="1"/>
  <c r="P77" i="1"/>
  <c r="P86" i="1"/>
  <c r="P66" i="1"/>
  <c r="P95" i="1"/>
  <c r="G11" i="4"/>
  <c r="G39" i="4" s="1"/>
  <c r="G42" i="4" s="1"/>
  <c r="D39" i="4"/>
  <c r="D40" i="4" s="1"/>
  <c r="F42" i="4"/>
  <c r="F43" i="4"/>
  <c r="E40" i="4" l="1"/>
  <c r="F40" i="4" s="1"/>
  <c r="E42" i="4"/>
  <c r="D17" i="3"/>
  <c r="D14" i="3" s="1"/>
  <c r="D19" i="3" s="1"/>
  <c r="G43" i="4"/>
  <c r="G45" i="4"/>
  <c r="E45" i="4"/>
  <c r="H45" i="4"/>
  <c r="I11" i="4"/>
  <c r="I39" i="4" s="1"/>
  <c r="H43" i="4"/>
  <c r="F45" i="4"/>
  <c r="E44" i="4" l="1"/>
  <c r="G40" i="4"/>
  <c r="F44" i="4"/>
  <c r="H40" i="4" l="1"/>
  <c r="H44" i="4" s="1"/>
  <c r="G44" i="4"/>
</calcChain>
</file>

<file path=xl/comments1.xml><?xml version="1.0" encoding="utf-8"?>
<comments xmlns="http://schemas.openxmlformats.org/spreadsheetml/2006/main">
  <authors>
    <author>Lurin</author>
  </authors>
  <commentList>
    <comment ref="E39" authorId="0" shapeId="0">
      <text>
        <r>
          <rPr>
            <b/>
            <sz val="9"/>
            <color indexed="81"/>
            <rFont val="Segoe UI"/>
            <family val="2"/>
          </rPr>
          <t>Lurin:</t>
        </r>
        <r>
          <rPr>
            <sz val="9"/>
            <color indexed="81"/>
            <rFont val="Segoe UI"/>
            <family val="2"/>
          </rPr>
          <t xml:space="preserve">
corrigir unidade de medida, a composição está em m²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Lurin:</t>
        </r>
        <r>
          <rPr>
            <sz val="9"/>
            <color indexed="81"/>
            <rFont val="Segoe UI"/>
            <family val="2"/>
          </rPr>
          <t xml:space="preserve">
idem ao anterior</t>
        </r>
      </text>
    </comment>
  </commentList>
</comments>
</file>

<file path=xl/sharedStrings.xml><?xml version="1.0" encoding="utf-8"?>
<sst xmlns="http://schemas.openxmlformats.org/spreadsheetml/2006/main" count="1280" uniqueCount="535">
  <si>
    <t>Obra</t>
  </si>
  <si>
    <t>Bancos</t>
  </si>
  <si>
    <t>B.D.I.</t>
  </si>
  <si>
    <t>Encargos Sociais</t>
  </si>
  <si>
    <t>Reforma em Concórdia</t>
  </si>
  <si>
    <t>Planilha Orçamentária Sintética Com Valor do Material e da Mão de Obra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</si>
  <si>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</si>
  <si>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</si>
  <si>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</si>
  <si>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</si>
  <si>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</si>
  <si>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</si>
  <si>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</si>
  <si>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</si>
  <si>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</si>
  <si>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</si>
  <si>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</si>
  <si>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</si>
  <si>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 xml:space="preserve"> 1 </t>
  </si>
  <si>
    <t>ADMINISTRAÇÃO DA OBRA</t>
  </si>
  <si>
    <t xml:space="preserve"> 1.1 </t>
  </si>
  <si>
    <t xml:space="preserve"> 00000041 </t>
  </si>
  <si>
    <t>Próprio</t>
  </si>
  <si>
    <t>Mobilização (opcional)</t>
  </si>
  <si>
    <t>UN</t>
  </si>
  <si>
    <t xml:space="preserve"> 00000042 </t>
  </si>
  <si>
    <t>Desmobilização</t>
  </si>
  <si>
    <t xml:space="preserve"> 00000043 </t>
  </si>
  <si>
    <t>Alojamento mensal</t>
  </si>
  <si>
    <t>SINAPI</t>
  </si>
  <si>
    <t>ENGENHEIRO CIVIL DE OBRA JUNIOR COM ENCARGOS COMPLEMENTARES</t>
  </si>
  <si>
    <t>H</t>
  </si>
  <si>
    <t xml:space="preserve"> 00000044 </t>
  </si>
  <si>
    <t>Anotação de responsabilidade técnica para obras acima de 15 mil</t>
  </si>
  <si>
    <t xml:space="preserve"> 2 </t>
  </si>
  <si>
    <t>SERVIÇOS GERAIS DE OBRA</t>
  </si>
  <si>
    <t xml:space="preserve"> 2.1 </t>
  </si>
  <si>
    <t xml:space="preserve"> 97664 </t>
  </si>
  <si>
    <t>REMOÇÃO DE PARABÓLICA</t>
  </si>
  <si>
    <t xml:space="preserve"> 2.2 </t>
  </si>
  <si>
    <t xml:space="preserve"> SPO-1068 </t>
  </si>
  <si>
    <t>PLACA DE OBRA EM CHAPA GALVANIZADA ADESIVADA, DIMENSÕES  1,50 X 1,00 M - BASEADO EM SUDECAP (01.03.03)</t>
  </si>
  <si>
    <t>m²</t>
  </si>
  <si>
    <t xml:space="preserve"> 2.3 </t>
  </si>
  <si>
    <t xml:space="preserve"> 97053 </t>
  </si>
  <si>
    <t>SINALIZAÇÃO COM FITA FIXADA EM CONE PLÁSTICO, INCLUINDO CONE. AF_11/2017</t>
  </si>
  <si>
    <t>M</t>
  </si>
  <si>
    <t xml:space="preserve"> 2.4 </t>
  </si>
  <si>
    <t xml:space="preserve"> 100984 </t>
  </si>
  <si>
    <t>CARGA, MANOBRA E DESCARGA DE ENTULHO EM CAMINHÃO BASCULANTE 18 M³ - CARGA COM ESCAVADEIRA HIDRÁULICA  (CAÇAMBA DE 0,80 M³ / 111 HP) E DESCARGA LIVRE (UNIDADE: M3). AF_07/2020</t>
  </si>
  <si>
    <t>m³</t>
  </si>
  <si>
    <t xml:space="preserve"> 2.5 </t>
  </si>
  <si>
    <t xml:space="preserve"> SPO-1069 </t>
  </si>
  <si>
    <t>LOCAÇÃO, MONTAGEM E DESMONTAGEM DE ANDAIME TUBULAR EM TORRE</t>
  </si>
  <si>
    <t>mXmês</t>
  </si>
  <si>
    <t xml:space="preserve"> 3 </t>
  </si>
  <si>
    <t>PINTURA DE PAREDES EXTERNAS E MUROS</t>
  </si>
  <si>
    <t xml:space="preserve"> 3.1 </t>
  </si>
  <si>
    <t xml:space="preserve"> SPO-CO-001 </t>
  </si>
  <si>
    <t>Limpeza de superfícies com hipoclorito de sódio</t>
  </si>
  <si>
    <t xml:space="preserve"> 3.2 </t>
  </si>
  <si>
    <t xml:space="preserve"> SPO-1048 </t>
  </si>
  <si>
    <t>Tratamento de fissuras com remoção de reboco, reparo com argamassa de cal, cimento e areia e tela galvanizada 15 x 15 mm, chapisco e acabamento final com novo reboco com aditivo impermeabilizante - BASEADO EM ORSE (8727)</t>
  </si>
  <si>
    <t>m</t>
  </si>
  <si>
    <t xml:space="preserve"> 3.3 </t>
  </si>
  <si>
    <t xml:space="preserve"> SPO-1077 </t>
  </si>
  <si>
    <t>Tratamento de fissuras menores que 3 mm com selante acrílico</t>
  </si>
  <si>
    <t xml:space="preserve"> 3.4 </t>
  </si>
  <si>
    <t xml:space="preserve"> 88411 </t>
  </si>
  <si>
    <t>APLICAÇÃO MANUAL DE FUNDO SELADOR ACRÍLICO EM PANOS COM PRESENÇA DE VÃOS DE EDIFÍCIOS DE MÚLTIPLOS PAVIMENTOS. AF_06/2014</t>
  </si>
  <si>
    <t xml:space="preserve"> 3.5 </t>
  </si>
  <si>
    <t xml:space="preserve"> 88415 </t>
  </si>
  <si>
    <t>APLICAÇÃO MANUAL DE FUNDO SELADOR ACRÍLICO EM MUROS</t>
  </si>
  <si>
    <t xml:space="preserve"> 3.6 </t>
  </si>
  <si>
    <t xml:space="preserve"> 88424 </t>
  </si>
  <si>
    <t>APLICAÇÃO MANUAL DE PINTURA COM TINTA TEXTURIZADA ACRÍLICA EM PANOS COM PRESENÇA DE VÃOS DE EDIFÍCIOS DE MÚLTIPLOS PAVIMENTOS, DUAS CORES. AF_06/2014</t>
  </si>
  <si>
    <t xml:space="preserve"> 3.7 </t>
  </si>
  <si>
    <t xml:space="preserve"> 88423 </t>
  </si>
  <si>
    <t>APLICAÇÃO MANUAL DE PINTURA COM TINTA TEXTURIZADA ACRÍLICA EM MUROS</t>
  </si>
  <si>
    <t xml:space="preserve"> 3.8 </t>
  </si>
  <si>
    <t>APLICAÇÃO MANUAL DE FUNDO SELADOR ACRÍLICO EM PAREDE VIZINHA</t>
  </si>
  <si>
    <t xml:space="preserve"> 3.9 </t>
  </si>
  <si>
    <t xml:space="preserve"> 95626 </t>
  </si>
  <si>
    <t>APLICAÇÃO MANUAL DE TINTA LÁTEX ACRÍLICA EM PAREDE VIZINHA</t>
  </si>
  <si>
    <t xml:space="preserve"> 4 </t>
  </si>
  <si>
    <t>PINTURA DE PAREDES INTERNAS</t>
  </si>
  <si>
    <t xml:space="preserve"> 4.1 </t>
  </si>
  <si>
    <t xml:space="preserve"> 4.2 </t>
  </si>
  <si>
    <t xml:space="preserve"> 4.3 </t>
  </si>
  <si>
    <t xml:space="preserve"> 88485 </t>
  </si>
  <si>
    <t>APLICAÇÃO DE FUNDO SELADOR ACRÍLICO EM PAREDES, UMA DEMÃO. AF_06/2014</t>
  </si>
  <si>
    <t xml:space="preserve"> 4.4 </t>
  </si>
  <si>
    <t xml:space="preserve"> 88489 </t>
  </si>
  <si>
    <t>APLICAÇÃO MANUAL DE PINTURA COM TINTA LÁTEX ACRÍLICA EM PAREDES, DUAS DEMÃOS. AF_06/2014</t>
  </si>
  <si>
    <t xml:space="preserve"> 5 </t>
  </si>
  <si>
    <t>TETOS</t>
  </si>
  <si>
    <t xml:space="preserve"> 5.1 </t>
  </si>
  <si>
    <t xml:space="preserve"> 88484 </t>
  </si>
  <si>
    <t>APLICAÇÃO DE FUNDO SELADOR ACRÍLICO EM TETO, UMA DEMÃO. AF_06/2014</t>
  </si>
  <si>
    <t xml:space="preserve"> 5.2 </t>
  </si>
  <si>
    <t xml:space="preserve"> 88488 </t>
  </si>
  <si>
    <t>APLICAÇÃO MANUAL DE PINTURA COM TINTA LÁTEX ACRÍLICA EM TETO, DUAS DEMÃOS. AF_06/2014</t>
  </si>
  <si>
    <t xml:space="preserve"> 5.3 </t>
  </si>
  <si>
    <t xml:space="preserve"> 97640 </t>
  </si>
  <si>
    <t>REMOÇÃO DE FORROS DE DRYWALL, PVC E FIBROMINERAL, DE FORMA MANUAL, SEM REAPROVEITAMENTO. AF_12/2017</t>
  </si>
  <si>
    <t xml:space="preserve"> 5.4 </t>
  </si>
  <si>
    <t xml:space="preserve"> 96115 </t>
  </si>
  <si>
    <t>FORRO DE FIBRA MINERAL, PARA AMBIENTES COMERCIAIS, INCLUSIVE ESTRUTURA DE FIXAÇÃO. AF_05/2017_P</t>
  </si>
  <si>
    <t xml:space="preserve"> 6 </t>
  </si>
  <si>
    <t>PISO</t>
  </si>
  <si>
    <t xml:space="preserve"> 6.1 </t>
  </si>
  <si>
    <t xml:space="preserve"> 99814 </t>
  </si>
  <si>
    <t>LIMPEZA DE CALÇADA</t>
  </si>
  <si>
    <t xml:space="preserve"> 6.2 </t>
  </si>
  <si>
    <t xml:space="preserve"> 102491 </t>
  </si>
  <si>
    <t>PINTURA DE PISO DA CALÇADA</t>
  </si>
  <si>
    <t xml:space="preserve"> 6.3 </t>
  </si>
  <si>
    <t xml:space="preserve"> SPO-CO-002 </t>
  </si>
  <si>
    <t>Troca de piso tipo ladrilho romano</t>
  </si>
  <si>
    <t xml:space="preserve"> 6.4 </t>
  </si>
  <si>
    <t xml:space="preserve"> 6.5 </t>
  </si>
  <si>
    <t xml:space="preserve"> 6.6 </t>
  </si>
  <si>
    <t xml:space="preserve"> 7 </t>
  </si>
  <si>
    <t>RESTAURAÇÃO DE GUARDA-CORPOS</t>
  </si>
  <si>
    <t xml:space="preserve"> 7.1 </t>
  </si>
  <si>
    <t xml:space="preserve"> 100758 </t>
  </si>
  <si>
    <t>PINTURA COM TINTA ALQUÍDICA DE ACABAMENTO (ESMALTE SINTÉTICO ACETINADO) APLICADA A ROLO OU PINCEL SOBRE SUPERFÍCIES METÁLICAS (EXCETO PERFIL) EXECUTADO EM OBRA (02 DEMÃOS). AF_01/2020</t>
  </si>
  <si>
    <t xml:space="preserve"> 8 </t>
  </si>
  <si>
    <t>TELHADO</t>
  </si>
  <si>
    <t xml:space="preserve"> 8.1 </t>
  </si>
  <si>
    <t xml:space="preserve"> 92610 </t>
  </si>
  <si>
    <t>FABRICAÇÃO E INSTALAÇÃO DE DUAS MEIA TESOURAS DE VÃO DE 3,5 M</t>
  </si>
  <si>
    <t xml:space="preserve"> 8.2 </t>
  </si>
  <si>
    <t xml:space="preserve"> 92616 </t>
  </si>
  <si>
    <t>FABRICAÇÃO E INSTALAÇÃO DE DUAS MEIA TESOURAS DE VÃO DE 5 M</t>
  </si>
  <si>
    <t xml:space="preserve"> 8.3 </t>
  </si>
  <si>
    <t xml:space="preserve"> 94216 </t>
  </si>
  <si>
    <t>TELHAMENTO COM TELHA METÁLICA TERMOACÚSTICA E = 30 MM, COM ATÉ 2 ÁGUAS, INCLUSO IÇAMENTO. AF_07/2019</t>
  </si>
  <si>
    <t xml:space="preserve"> 8.4 </t>
  </si>
  <si>
    <t xml:space="preserve"> 92580 </t>
  </si>
  <si>
    <t>TRAMA DE AÇO COMPOSTA POR TERÇAS PARA TELHADOS DE ATÉ 2 ÁGUAS PARA TELHA ONDULADA DE FIBROCIMENTO, METÁLICA, PLÁSTICA OU TERMOACÚSTICA, INCLUSO TRANSPORTE VERTICAL. AF_07/2019</t>
  </si>
  <si>
    <t xml:space="preserve"> 8.5 </t>
  </si>
  <si>
    <t xml:space="preserve"> 94231 </t>
  </si>
  <si>
    <t>RUFO EM CHAPA DE AÇO GALVANIZADO NÚMERO 24, CORTE DE 25 CM, INCLUSO TRANSPORTE VERTICAL. AF_07/2019</t>
  </si>
  <si>
    <t xml:space="preserve"> 8.6 </t>
  </si>
  <si>
    <t xml:space="preserve"> 94227 </t>
  </si>
  <si>
    <t>CALHA EM CHAPA DE AÇO GALVANIZADO NÚMERO 24, DESENVOLVIMENTO DE 33 CM, INCLUSO TRANSPORTE VERTICAL. AF_07/2019</t>
  </si>
  <si>
    <t xml:space="preserve"> 8.7 </t>
  </si>
  <si>
    <t>LIMPEZA DE TELHADO COM JATO DE ALTA PRESSÃO. AF_04/2019</t>
  </si>
  <si>
    <t xml:space="preserve"> 100328 </t>
  </si>
  <si>
    <t>RETIRADA E RECOLOCAÇÃO DE  TELHA CERÂMICA DE ENCAIXE, COM ATÉ DUAS ÁGUAS, INCLUSO IÇAMENTO. AF_07/2019</t>
  </si>
  <si>
    <t xml:space="preserve"> 98555 </t>
  </si>
  <si>
    <t>IMPERMEABILIZAÇÃO DE SUPERFÍCIE COM ARGAMASSA POLIMÉRICA NA PLATIBANDA</t>
  </si>
  <si>
    <t xml:space="preserve"> 9 </t>
  </si>
  <si>
    <t>DRENAGEM DE AR CONDICIONADO</t>
  </si>
  <si>
    <t xml:space="preserve"> 9.1 </t>
  </si>
  <si>
    <t xml:space="preserve"> 91785 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</si>
  <si>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</si>
  <si>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 xml:space="preserve"> 10 </t>
  </si>
  <si>
    <t xml:space="preserve"> 10.1 </t>
  </si>
  <si>
    <t xml:space="preserve"> 90440 </t>
  </si>
  <si>
    <t>FURO EM CONCRETO PARA DIÂMETROS MAIORES QUE 40 MM E MENORES OU IGUAIS A 75 MM. AF_05/2015</t>
  </si>
  <si>
    <t xml:space="preserve"> 10.2 </t>
  </si>
  <si>
    <t xml:space="preserve"> 96530 </t>
  </si>
  <si>
    <t>FABRICAÇÃO, MONTAGEM E DESMONTAGEM DE FÔRMA PARA VIGA BALDRAME, EM MADEIRA SERRADA, E=25 MM, 1 UTILIZAÇÃO. AF_06/2017</t>
  </si>
  <si>
    <t xml:space="preserve"> 10.3 </t>
  </si>
  <si>
    <t xml:space="preserve"> 88309 </t>
  </si>
  <si>
    <t>PEDREIRO COM ENCARGOS COMPLEMENTARES</t>
  </si>
  <si>
    <t xml:space="preserve"> 10.4 </t>
  </si>
  <si>
    <t xml:space="preserve"> 00000039 </t>
  </si>
  <si>
    <t>Nafufill CR 25 KGs Zentrifix CR</t>
  </si>
  <si>
    <t xml:space="preserve"> 10.5 </t>
  </si>
  <si>
    <t xml:space="preserve"> 00000038 </t>
  </si>
  <si>
    <t>Bautech EP ZN</t>
  </si>
  <si>
    <t xml:space="preserve"> 10.6 </t>
  </si>
  <si>
    <t xml:space="preserve"> 97662 </t>
  </si>
  <si>
    <t>REMOÇÃO DE TUBULAÇÕES (TUBOS E CONEXÕES) DE ÁGUA FRIA, DE FORMA MANUAL, SEM REAPROVEITAMENTO. AF_12/2017</t>
  </si>
  <si>
    <t xml:space="preserve"> 10.7 </t>
  </si>
  <si>
    <t xml:space="preserve"> 91790 </t>
  </si>
  <si>
    <t>(COMPOSIÇÃO REPRESENTATIVA) DO SERVIÇO DE INSTALAÇÃO DE TUBOS DE PVC, SÉRIE R, ÁGUA PLUVIAL, DN 100 MM (INSTALADO EM RAMAL DE ENCAMINHAMENTO, OU CONDUTORES VERTICAIS), INCLUSIVE CONEXÕES, CORTES E FIXAÇÕES, PARA PRÉDIOS. AF_10/2015</t>
  </si>
  <si>
    <t xml:space="preserve"> 10.8 </t>
  </si>
  <si>
    <t xml:space="preserve"> 91788 </t>
  </si>
  <si>
    <t>(COMPOSIÇÃO REPRESENTATIVA) DO SERVIÇO DE INSTALAÇÃO DE TUBOS DE PVC, SOLDÁVEL, ÁGUA FRIA, DN 50 MM (INSTALADO EM PRUMADA), INCLUSIVE CONEXÕES, CORTES E FIXAÇÕES, PARA PRÉDIOS. AF_10/2015</t>
  </si>
  <si>
    <t xml:space="preserve"> 11 </t>
  </si>
  <si>
    <t>MANUTENÇÕES INTERNAS</t>
  </si>
  <si>
    <t xml:space="preserve"> 11.1 </t>
  </si>
  <si>
    <t xml:space="preserve"> SPO-CO-004 </t>
  </si>
  <si>
    <t>Retirada e recolocação de azulejos com reaproveitamento</t>
  </si>
  <si>
    <t xml:space="preserve"> 11.2 </t>
  </si>
  <si>
    <t xml:space="preserve"> 101965 </t>
  </si>
  <si>
    <t>PEITORIL LINEAR EM GRANITO OU MÁRMORE, L = 15CM, COMPRIMENTO DE ATÉ 2M, ASSENTADO COM ARGAMASSA 1:6 COM ADITIVO. AF_11/2020</t>
  </si>
  <si>
    <t xml:space="preserve"> 11.3 </t>
  </si>
  <si>
    <t xml:space="preserve"> 00000040 </t>
  </si>
  <si>
    <t>Caneleta 25x40</t>
  </si>
  <si>
    <t xml:space="preserve"> 11.4 </t>
  </si>
  <si>
    <t xml:space="preserve"> 00000142 </t>
  </si>
  <si>
    <t>SELANTE ELASTICO MONOCOMPONENTE A BASE DE POLIURETANO (PU) PARA JUNTAS DIVERSAS</t>
  </si>
  <si>
    <t>310ML</t>
  </si>
  <si>
    <t xml:space="preserve"> 12 </t>
  </si>
  <si>
    <t>PINGADEIRAS EXTERNAS</t>
  </si>
  <si>
    <t xml:space="preserve"> 12.1 </t>
  </si>
  <si>
    <t xml:space="preserve"> 101979 </t>
  </si>
  <si>
    <t>CHAPIM (RUFO CAPA) EM AÇO GALVANIZADO, CORTE 33. AF_11/2020</t>
  </si>
  <si>
    <t xml:space="preserve"> 12.2 </t>
  </si>
  <si>
    <t xml:space="preserve"> 101966 </t>
  </si>
  <si>
    <t>CHAPIM SOBRE MUROS LINEARES, EM GRANITO OU MÁRMORE, L = 25 CM, ASSENTADO COM ARGAMASSA 1:6 COM ADITIVO. AF_11/2020</t>
  </si>
  <si>
    <t xml:space="preserve"> 12.3 </t>
  </si>
  <si>
    <t>CHAPIM DE GRANITO SOBRE VIGA</t>
  </si>
  <si>
    <t xml:space="preserve"> 13 </t>
  </si>
  <si>
    <t>TROCA DO PISO</t>
  </si>
  <si>
    <t xml:space="preserve"> 13.1 </t>
  </si>
  <si>
    <t xml:space="preserve"> 97634 </t>
  </si>
  <si>
    <t>DEMOLIÇÃO DE REVESTIMENTO CERÂMICO, DE FORMA MECANIZADA COM MARTELETE, SEM REAPROVEITAMENTO. AF_12/2017</t>
  </si>
  <si>
    <t xml:space="preserve"> 13.2 </t>
  </si>
  <si>
    <t xml:space="preserve"> 97632 </t>
  </si>
  <si>
    <t>DEMOLIÇÃO DE RODAPÉ CERÂMICO, DE FORMA MANUAL, SEM REAPROVEITAMENTO. AF_12/2017</t>
  </si>
  <si>
    <t xml:space="preserve"> 13.3 </t>
  </si>
  <si>
    <t xml:space="preserve"> 88476 </t>
  </si>
  <si>
    <t>CONTRAPISO COM ARGAMASSA AUTONIVELANTE, APLICADO SOBRE LAJE, ADERIDO, ESPESSURA 2CM. AF_07/2021</t>
  </si>
  <si>
    <t xml:space="preserve"> 13.4 </t>
  </si>
  <si>
    <t xml:space="preserve"> SPO-CO-006 </t>
  </si>
  <si>
    <t>Revestimento vinílico para piso (semelhante à 101727)</t>
  </si>
  <si>
    <t xml:space="preserve"> 13.5 </t>
  </si>
  <si>
    <t xml:space="preserve"> 14 </t>
  </si>
  <si>
    <t>INSTALAÇÕES</t>
  </si>
  <si>
    <t xml:space="preserve"> 14.1 </t>
  </si>
  <si>
    <t xml:space="preserve"> 95472 </t>
  </si>
  <si>
    <t>VASO SANITARIO SIFONADO CONVENCIONAL PARA PCD SEM FURO FRONTAL COM LOUÇA BRANCA SEM ASSENTO, INCLUSO CONJUNTO DE LIGAÇÃO PARA BACIA SANITÁRIA AJUSTÁVEL - FORNECIMENTO E INSTALAÇÃO. AF_01/2020</t>
  </si>
  <si>
    <t xml:space="preserve"> 14.2 </t>
  </si>
  <si>
    <t xml:space="preserve"> 100860 </t>
  </si>
  <si>
    <t xml:space="preserve"> 14.3 </t>
  </si>
  <si>
    <t xml:space="preserve"> 100849 </t>
  </si>
  <si>
    <t xml:space="preserve"> 14.4 </t>
  </si>
  <si>
    <t xml:space="preserve"> 97663 </t>
  </si>
  <si>
    <t>REMOÇÃO DE LOUÇAS, DE FORMA MANUAL, SEM REAPROVEITAMENTO. AF_12/2017</t>
  </si>
  <si>
    <t xml:space="preserve"> 14.5 </t>
  </si>
  <si>
    <t>REMOÇÃO DE ACESSÓRIOS, DE FORMA MANUAL, SEM REAPROVEITAMENTO. AF_12/2017</t>
  </si>
  <si>
    <t xml:space="preserve"> 15 </t>
  </si>
  <si>
    <t xml:space="preserve"> 15.1 </t>
  </si>
  <si>
    <t xml:space="preserve"> 97599 </t>
  </si>
  <si>
    <t>LUMINÁRIA DE EMERGÊNCIA, COM 30 LÂMPADAS LED DE 2 W, SEM REATOR - FORNECIMENTO E INSTALAÇÃO. AF_02/2020</t>
  </si>
  <si>
    <t xml:space="preserve"> 15.2 </t>
  </si>
  <si>
    <t>Totais -&gt;</t>
  </si>
  <si>
    <t>78.405,77</t>
  </si>
  <si>
    <t>174.416,72</t>
  </si>
  <si>
    <t>Total sem BDI</t>
  </si>
  <si>
    <t>Total do BDI</t>
  </si>
  <si>
    <t>Total Geral</t>
  </si>
  <si>
    <t>_______________________________________________________________
Setec
Setor de Engenharia</t>
  </si>
  <si>
    <t>Composições Auxiliares</t>
  </si>
  <si>
    <t>Valor com BDI =&gt;</t>
  </si>
  <si>
    <t>Valor do BDI =&gt;</t>
  </si>
  <si>
    <t>MO com LS =&gt;</t>
  </si>
  <si>
    <t>LS =&gt;</t>
  </si>
  <si>
    <t>MO sem LS =&gt;</t>
  </si>
  <si>
    <t>Material</t>
  </si>
  <si>
    <t>Piso orçado na reforma em Florianópolis</t>
  </si>
  <si>
    <t xml:space="preserve"> 00000037 </t>
  </si>
  <si>
    <t>Insumo</t>
  </si>
  <si>
    <t>KG</t>
  </si>
  <si>
    <t>ADESIVO ACRILICO DE BASE AQUOSA / COLA DE CONTATO</t>
  </si>
  <si>
    <t xml:space="preserve"> 00004791 </t>
  </si>
  <si>
    <t>SEDI - SERVIÇOS DIVERSOS</t>
  </si>
  <si>
    <t>SERVENTE COM ENCARGOS COMPLEMENTARES</t>
  </si>
  <si>
    <t xml:space="preserve"> 88316 </t>
  </si>
  <si>
    <t>Composição Auxiliar</t>
  </si>
  <si>
    <t>PISO - PISOS</t>
  </si>
  <si>
    <t>Composição</t>
  </si>
  <si>
    <t>Tipo</t>
  </si>
  <si>
    <t>ARGAMASSA COLANTE TIPO AC III E</t>
  </si>
  <si>
    <t xml:space="preserve"> 00037596 </t>
  </si>
  <si>
    <t>PASTILHA CERAMICA/PORCELANA, REVEST INT/EXT E  PISCINA, CORES BRANCA OU FRIAS, SOLIDAS, SEM MESCLAGEM/MISTURA, ACABAMENTO LISO *5 X 5* CM</t>
  </si>
  <si>
    <t xml:space="preserve"> 00036881 </t>
  </si>
  <si>
    <t>AZULEJISTA OU LADRILHISTA COM ENCARGOS COMPLEMENTARES</t>
  </si>
  <si>
    <t xml:space="preserve"> 88256 </t>
  </si>
  <si>
    <t>PARE - PAREDES/PAINEIS</t>
  </si>
  <si>
    <t>Equipamento</t>
  </si>
  <si>
    <t>Ladrilho romano para calçada</t>
  </si>
  <si>
    <t xml:space="preserve"> 00000036 </t>
  </si>
  <si>
    <t>LIXA D'AGUA EM FOLHA, GRAO 100</t>
  </si>
  <si>
    <t xml:space="preserve"> 00038383 </t>
  </si>
  <si>
    <t>FITA CREPE ROLO DE 25 MM X 50 M</t>
  </si>
  <si>
    <t xml:space="preserve"> 00012815 </t>
  </si>
  <si>
    <t>bisnaga 280ml</t>
  </si>
  <si>
    <t>Selador e calafetador de trincas e fissuras de base acrílica do tipo Sikacryl ou similar</t>
  </si>
  <si>
    <t xml:space="preserve"> 00000017 </t>
  </si>
  <si>
    <t>REVE - REVESTIMENTO E TRATAMENTO DE SUPERFÍCIES</t>
  </si>
  <si>
    <t>L</t>
  </si>
  <si>
    <t>ADITIVO IMPERMEABILIZANTE DE PEGA NORMAL PARA ARGAMASSAS E CONCRETOS SEM ARMACAO, LIQUIDO E ISENTO DE CLORETOS</t>
  </si>
  <si>
    <t xml:space="preserve"> 00000123 </t>
  </si>
  <si>
    <t>TELA DE ACO SOLDADA GALVANIZADA/ZINCADA PARA ALVENARIA, FIO  D = *1,20 A 1,70* MM, MALHA 15 X 15 MM, (C X L) *50 X 12* CM</t>
  </si>
  <si>
    <t xml:space="preserve"> 00034547 </t>
  </si>
  <si>
    <t>CIMENTO PORTLAND ESTRUTURAL BRANCO CPB-32</t>
  </si>
  <si>
    <t xml:space="preserve"> 00025974 </t>
  </si>
  <si>
    <t>CAL HIDRATADA CH-I PARA ARGAMASSAS</t>
  </si>
  <si>
    <t xml:space="preserve"> 00001106 </t>
  </si>
  <si>
    <t>AREIA GROSSA - POSTO JAZIDA/FORNECEDOR (RETIRADO NA JAZIDA, SEM TRANSPORTE)</t>
  </si>
  <si>
    <t xml:space="preserve"> 00000367 </t>
  </si>
  <si>
    <t>lata</t>
  </si>
  <si>
    <t>Adesivo bianco (vedacit) - p/ chapisco, concreto e  argamassa - ou similar kg</t>
  </si>
  <si>
    <t>ORSE</t>
  </si>
  <si>
    <t xml:space="preserve"> 135 </t>
  </si>
  <si>
    <t>CHAPISCO APLICADO EM ALVENARIA (COM PRESENÇA DE VÃOS) E ESTRUTURAS DE CONCRETO DE FACHADA, COM COLHER DE PEDREIRO.  ARGAMASSA TRAÇO 1:3 COM PREPARO EM BETONEIRA 400L. AF_10/2022</t>
  </si>
  <si>
    <t xml:space="preserve"> 87905 </t>
  </si>
  <si>
    <t>SERP - SERVIÇOS PRELIMINARES</t>
  </si>
  <si>
    <t>DEMOLIÇÃO DE ARGAMASSAS, DE FORMA MANUAL, SEM REAPROVEITAMENTO. AF_12/2017</t>
  </si>
  <si>
    <t xml:space="preserve"> 97631 </t>
  </si>
  <si>
    <t>EMBOÇO OU MASSA ÚNICA EM ARGAMASSA TRAÇO 1:2:8, PREPARO MANUAL, APLICADA MANUALMENTE EM PANOS DE FACHADA COM PRESENÇA DE VÃOS, ESPESSURA DE 25 MM. AF_08/2022</t>
  </si>
  <si>
    <t xml:space="preserve"> 87777 </t>
  </si>
  <si>
    <t>Hipoclorito de sódio</t>
  </si>
  <si>
    <t xml:space="preserve"> 00000035 </t>
  </si>
  <si>
    <t>LIMPEZA DE SUPERFÍCIE COM JATO DE ALTA PRESSÃO. AF_04/2019</t>
  </si>
  <si>
    <t>PINT - PINTURAS</t>
  </si>
  <si>
    <t>MXMES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</si>
  <si>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</si>
  <si>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 xml:space="preserve"> 00010527 </t>
  </si>
  <si>
    <t>MONTAGEM E DESMONTAGEM DE ANDAIME TUBULAR TIPO TORRE (EXCLUSIVE ANDAIME E LIMPEZA). AF_11/2017</t>
  </si>
  <si>
    <t xml:space="preserve"> 97064 </t>
  </si>
  <si>
    <t>PREGO DE ACO POLIDO COM CABECA 17 X 27 (2 1/2 X 11)</t>
  </si>
  <si>
    <t xml:space="preserve"> 00005069 </t>
  </si>
  <si>
    <t>PONTALETE *7,5 X 7,5* CM EM PINUS, MISTA OU EQUIVALENTE DA REGIAO - BRUTA</t>
  </si>
  <si>
    <t xml:space="preserve"> 00004491 </t>
  </si>
  <si>
    <t>SARRAFO NAO APARELHADO *2,5 X 7* CM, EM MACARANDUBA, ANGELIM OU EQUIVALENTE DA REGIAO -  BRUTA</t>
  </si>
  <si>
    <t xml:space="preserve"> 00004417 </t>
  </si>
  <si>
    <t>PLACA DE OBRA (PARA CONSTRUCAO CIVIL) EM CHAPA GALVANIZADA *N. 22*, ADESIVADA, DE *2,4 X 1,2* M (SEM POSTES PARA FIXACAO)</t>
  </si>
  <si>
    <t xml:space="preserve"> 00004813 </t>
  </si>
  <si>
    <t>CARPINTEIRO DE FORMAS COM ENCARGOS COMPLEMENTARES</t>
  </si>
  <si>
    <t xml:space="preserve"> 88262 </t>
  </si>
  <si>
    <t>Composições Principais</t>
  </si>
  <si>
    <t>Composições Analíticas com Preço Unitário</t>
  </si>
  <si>
    <t>COMPOSIÇÃO DO B.D.I. - DESONERADO</t>
  </si>
  <si>
    <t>ITEM</t>
  </si>
  <si>
    <t>DISCRIMINAÇÃO</t>
  </si>
  <si>
    <t>TAXA (%)</t>
  </si>
  <si>
    <t>Adminstração Central (AC)</t>
  </si>
  <si>
    <t>Despesas Financeiras (DF)</t>
  </si>
  <si>
    <t>Riscos</t>
  </si>
  <si>
    <t>Garantia</t>
  </si>
  <si>
    <t>Lucro Bruto (LB)</t>
  </si>
  <si>
    <t>Impostos (IM)</t>
  </si>
  <si>
    <t>PIS</t>
  </si>
  <si>
    <t>COFINS</t>
  </si>
  <si>
    <t>ISS</t>
  </si>
  <si>
    <t>CPRB (INSS)</t>
  </si>
  <si>
    <t>B.D.I. CALCULADO</t>
  </si>
  <si>
    <t>B.D.I. ADOTADO</t>
  </si>
  <si>
    <t>DEMONSTRATIVO DO CÁLCULO</t>
  </si>
  <si>
    <t>BDI =( ((1+AC+S+R+G)(1+DF)(1+L))/(1-T))-1</t>
  </si>
  <si>
    <t>CRONOGRAMA FÍSICO-FINANCEIRO</t>
  </si>
  <si>
    <t>REVISÃO:</t>
  </si>
  <si>
    <t>CLIENTE:</t>
  </si>
  <si>
    <t>DATA ORÇAMENTO:</t>
  </si>
  <si>
    <t>ENDEREÇO:</t>
  </si>
  <si>
    <t>DATA DA REVISÃO:</t>
  </si>
  <si>
    <t>MUNICIPIO:</t>
  </si>
  <si>
    <t>OBRA:</t>
  </si>
  <si>
    <t>DESCRIÇÃO DOS SERVIÇOS</t>
  </si>
  <si>
    <t>PREÇO TOTAL (C/ BDI)</t>
  </si>
  <si>
    <t>1º MÊS</t>
  </si>
  <si>
    <t>2º MÊS</t>
  </si>
  <si>
    <t>3º MÊS</t>
  </si>
  <si>
    <t>4º MÊS</t>
  </si>
  <si>
    <t>TOTAL</t>
  </si>
  <si>
    <t>Custo do mês</t>
  </si>
  <si>
    <t>TOTAL MENSAL</t>
  </si>
  <si>
    <t>TOTAL ACUMULADO</t>
  </si>
  <si>
    <t xml:space="preserve"> 00000057 </t>
  </si>
  <si>
    <t>Elaboração do plano de gerenciamento de resíduos sólidos</t>
  </si>
  <si>
    <t>2.6</t>
  </si>
  <si>
    <t xml:space="preserve"> 00000059 </t>
  </si>
  <si>
    <t>Envio de relatório semanal do andamento da obra</t>
  </si>
  <si>
    <t>Mês</t>
  </si>
  <si>
    <t xml:space="preserve"> SPO-041 </t>
  </si>
  <si>
    <t>Remanejamento de móveis</t>
  </si>
  <si>
    <t xml:space="preserve"> 00042408 </t>
  </si>
  <si>
    <t>LONA PLASTICA EXTRA FORTE PRETA, E = 200 MICRA</t>
  </si>
  <si>
    <t xml:space="preserve"> 98458 </t>
  </si>
  <si>
    <t>TAPUME COM COMPENSADO DE MADEIRA. AF_05/2018</t>
  </si>
  <si>
    <t>2.7</t>
  </si>
  <si>
    <t>2.8</t>
  </si>
  <si>
    <t>REFORMA COM PINTURA DA VT DE CONCÓRDIA</t>
  </si>
  <si>
    <t>R01</t>
  </si>
  <si>
    <t>CONCÓRDIA - SC</t>
  </si>
  <si>
    <t>Encargos Sociais - SINAPI 11/2022</t>
  </si>
  <si>
    <t>CUSTO TOTAL</t>
  </si>
  <si>
    <t>custo unit MO</t>
  </si>
  <si>
    <t>Custo unit. Mat</t>
  </si>
  <si>
    <t>PERCENTUAL M.O E MATERIAL</t>
  </si>
  <si>
    <t>UNID.</t>
  </si>
  <si>
    <t>MESES</t>
  </si>
  <si>
    <t>Nº HORAS POR SEMANA</t>
  </si>
  <si>
    <t>Nº DE SEMANAS POR MÊS</t>
  </si>
  <si>
    <t>HORAS POR MÊS</t>
  </si>
  <si>
    <t>CUSTO UNITÁRO MÃO DE OBRA COM ENCARGOS</t>
  </si>
  <si>
    <t>CUSTO MAT. E EQUIP. UNIT</t>
  </si>
  <si>
    <t>ENCARGOS SOCIAIS HORISTA</t>
  </si>
  <si>
    <t>ENCARGOS SOCIAIS MENSALISTA</t>
  </si>
  <si>
    <t>CUSTO UNITÁRIO MÂO DE OBRA (MÊS)</t>
  </si>
  <si>
    <t>CUSTO UNITÁRIO MAT (MÊS)</t>
  </si>
  <si>
    <t>COMP.ADM.002</t>
  </si>
  <si>
    <t>h</t>
  </si>
  <si>
    <t>ENCARREGADO GERAL COM ENCARGOS COMPLEMENTARES</t>
  </si>
  <si>
    <t>MÉDIA</t>
  </si>
  <si>
    <t>Valor:</t>
  </si>
  <si>
    <t>https://loja.eletronor.com.br/canaleta-ranhurada-dexson-25-x-40-mm-cinza-2m-ref--dxn10042---schneider/p</t>
  </si>
  <si>
    <t>Site:</t>
  </si>
  <si>
    <t>https://www.pontofrio.com.br/agro-industria-comercio/pecasparalinhaindustrial/caneleta-4-6-25x40-cinza-m051430000-abb-1551068682.html?idsku=1551068682</t>
  </si>
  <si>
    <t>05.047.273/0002-96</t>
  </si>
  <si>
    <t>CNPJ:</t>
  </si>
  <si>
    <t>33.041.260/0652-90</t>
  </si>
  <si>
    <t>Eletronor</t>
  </si>
  <si>
    <t>Nome:</t>
  </si>
  <si>
    <t>Ponto frio</t>
  </si>
  <si>
    <t>040 - Caneleta</t>
  </si>
  <si>
    <t>https://www.lojaimpermix.com.br/argamassa-recuperacao-estrutural-20kg-quartzolit-10030?gclid=EAIaIQobChMIy67ZgajU_AIVA0JIAB1MpgEjEAQYAyABEgJ2HPD_BwE</t>
  </si>
  <si>
    <t>https://www.impercidshops.com.br/MLB-2659237516-graute-reparo-estrutural-quartzolit-20kg-_JM?gclid=EAIaIQobChMIy67ZgajU_AIVA0JIAB1MpgEjEAQYASABEgKuk_D_BwE</t>
  </si>
  <si>
    <t>10.831.560/0001-41</t>
  </si>
  <si>
    <t>10.343.950/0001-72</t>
  </si>
  <si>
    <t>Impermix</t>
  </si>
  <si>
    <t>Impercid</t>
  </si>
  <si>
    <t>037 - Graute para recuperação estrutural</t>
  </si>
  <si>
    <t>https://www.leroymerlin.com.br/ladrilho-para-calcada-romano-cinza-32x32cm-cimartex_89069386</t>
  </si>
  <si>
    <t>01.438.784/0048-60</t>
  </si>
  <si>
    <t>Leroy merlin</t>
  </si>
  <si>
    <t>036 - Ladrilho para calçada romano</t>
  </si>
  <si>
    <t>https://www.casadosquimicos.com.br/limpeza/hipoclorito-de-sodio-12-5-litros?parceiro=7072&amp;srsltid=AeTuncrZtGeg90oNjeDoW6RwwVO50YwF2sBWSoCiFuo-mvinUti7QMc6k1U</t>
  </si>
  <si>
    <t>https://www.benzolimp.com.br/cloro-hipoclorito-de-sodio-12-5-litros</t>
  </si>
  <si>
    <t>https://equimica.com.br/hipoclorito-de-sodio-cloro-liquido-12-5-lts-concentrado.html</t>
  </si>
  <si>
    <t>30.799.722/0001-04</t>
  </si>
  <si>
    <t>24.816.847/0001-07</t>
  </si>
  <si>
    <t>07.798.667/0001-20</t>
  </si>
  <si>
    <t>Casa dos químicos</t>
  </si>
  <si>
    <t>benzolimp</t>
  </si>
  <si>
    <t>e-química</t>
  </si>
  <si>
    <t>035 - Hipoclorito de sódio</t>
  </si>
  <si>
    <t>Desonerado</t>
  </si>
  <si>
    <t>COMP.ADM.001</t>
  </si>
  <si>
    <t>Valor Unit total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</si>
  <si>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</si>
  <si>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</si>
  <si>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</si>
  <si>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</si>
  <si>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</si>
  <si>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</si>
  <si>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</si>
  <si>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</si>
  <si>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>Elaboração entrega de documentos especificações, certificados de garantia e manual de manutenção</t>
  </si>
  <si>
    <t>PINTURA DE PISO DA GARAGEM Com tinta piso acrílica Novacor Piso Premium ou similar</t>
  </si>
  <si>
    <t>PINTURA DE PISO DO POÇO Com tinta piso acrílica Novacor Piso Premium ou similar</t>
  </si>
  <si>
    <t xml:space="preserve">LIMPEZA DE PISO DA GARAGEM </t>
  </si>
  <si>
    <t>READEQUAÇÃO DA TUBULAÇÃO NO SUBSOLO (REPARO ESTRUTURAL RECOMPOSIÇÃO DE VIGA)</t>
  </si>
  <si>
    <t xml:space="preserve">SINAPI - 02/2023 - Santa Catarina
</t>
  </si>
  <si>
    <t>2.9</t>
  </si>
  <si>
    <t>2.10</t>
  </si>
  <si>
    <t>2.11</t>
  </si>
  <si>
    <t>Tinta osmocolor acetinada</t>
  </si>
  <si>
    <t>https://www.leroymerlin.com.br/stain-osmocolor-acetinado-imbuia-3,6l-montana_85072001?store_code=39&amp;gclid=CjwKCAjwzuqgBhAcEiwAdj5dRrathbY-0OMe_JVO40Xn0XeaG_8sIkuIOPoRvZg284t0QIXCntbTShoC41sQAvD_BwE</t>
  </si>
  <si>
    <t>Cassol centerlar</t>
  </si>
  <si>
    <t>75.400.218/0001-32</t>
  </si>
  <si>
    <t>Tumelero</t>
  </si>
  <si>
    <t>10.280.765/0001-86</t>
  </si>
  <si>
    <t>https://www.tumelero.com.br/stain-osmocolor-3-6-litros-imbuia-montana-40116966/p?idsku=40116966&amp;gclid=CjwKCAjwzuqgBhAcEiwAdj5dRtBxRISVXgPmy-KjbaNwST44jMvevcoaUeAztkhK-ykuyY_vfNo3aBoC7JIQAvD_BwE</t>
  </si>
  <si>
    <t>https://www.cassol.com.br/stain-osmocolor-3-6l-imbuia-acetinado-montana/p?idsku=63593&amp;utm_source=google_MP&amp;utm_medium=cpc&amp;utm_campaign=ecomm_tintas&amp;gclid=CjwKCAjwzuqgBhAcEiwAdj5dRrl123ncgMT5iS2d3rPx_S1UJZUc50Ap89JSje7NTzNHsMqjZiBEyRoCryQQAvD_BwE</t>
  </si>
  <si>
    <t xml:space="preserve"> SPO-1150 </t>
  </si>
  <si>
    <t>Cadeira suspensa manual</t>
  </si>
  <si>
    <t xml:space="preserve"> SPO-1151 </t>
  </si>
  <si>
    <t>Troca de posição da cadeira suspensa manual</t>
  </si>
  <si>
    <t xml:space="preserve"> SPO-1152 </t>
  </si>
  <si>
    <t>Linha de vida</t>
  </si>
  <si>
    <t>4.5</t>
  </si>
  <si>
    <t>4.6</t>
  </si>
  <si>
    <t xml:space="preserve"> 102219 </t>
  </si>
  <si>
    <t xml:space="preserve"> SPO-1154 </t>
  </si>
  <si>
    <t>Pintura de beiral com tinta osmocolor</t>
  </si>
  <si>
    <t>PINTURA DE PORTAS COM ESMALTE SINTÉTICO ACETINADO</t>
  </si>
  <si>
    <t xml:space="preserve"> 103782 </t>
  </si>
  <si>
    <t>LUMINÁRIA TIPO PLAFON CIRCULAR, DE SOBREPOR, COM LED DE 12/13 W - FORNECIMENTO E INSTALAÇÃO. AF_03/2022</t>
  </si>
  <si>
    <t>5.5</t>
  </si>
  <si>
    <t xml:space="preserve"> SPO-1153 </t>
  </si>
  <si>
    <t>Pintura impermeabilizante refletiva nas telhas com manta liquida - 4 demãos</t>
  </si>
  <si>
    <t>8.8</t>
  </si>
  <si>
    <t>8.9</t>
  </si>
  <si>
    <t>8.10</t>
  </si>
  <si>
    <t>MANTA LIQUIDA DE BASE ASFALTICA MODIFICADA COM A ADICAO DE ELASTOMEROS DILUIDOS EM SOLVENTE ORGANICO, APLICACAO A FRIO (MEMBRANA IMPERMEABILIZANTE ASFASTICA)</t>
  </si>
  <si>
    <t xml:space="preserve"> 00000626 </t>
  </si>
  <si>
    <t>IMPERMEABILIZADOR COM ENCARGOS COMPLEMENTARES</t>
  </si>
  <si>
    <t xml:space="preserve"> 88270 </t>
  </si>
  <si>
    <t>AJUDANTE ESPECIALIZADO COM ENCARGOS COMPLEMENTARES</t>
  </si>
  <si>
    <t xml:space="preserve"> 88243 </t>
  </si>
  <si>
    <t xml:space="preserve"> 8.8 </t>
  </si>
  <si>
    <t xml:space="preserve"> 00000063 </t>
  </si>
  <si>
    <t>DILUENTE AGUARRAS</t>
  </si>
  <si>
    <t xml:space="preserve"> 00005318 </t>
  </si>
  <si>
    <t>PINTOR COM ENCARGOS COMPLEMENTARES</t>
  </si>
  <si>
    <t xml:space="preserve"> 88310 </t>
  </si>
  <si>
    <t xml:space="preserve"> 4.6 </t>
  </si>
  <si>
    <t>CJ</t>
  </si>
  <si>
    <t>Verba</t>
  </si>
  <si>
    <t>Contrapeso</t>
  </si>
  <si>
    <t xml:space="preserve"> 00000062 </t>
  </si>
  <si>
    <t>100M</t>
  </si>
  <si>
    <t>CORDA DE POLIAMIDA 12 MM TIPO BOMBEIRO, PARA TRABALHO EM ALTURA</t>
  </si>
  <si>
    <t xml:space="preserve"> 00038200 </t>
  </si>
  <si>
    <t>AUXILIAR DE SERRALHEIRO COM ENCARGOS COMPLEMENTARES</t>
  </si>
  <si>
    <t xml:space="preserve"> 88251 </t>
  </si>
  <si>
    <t>FOMA - FORNECIMENTO DE MATERIAIS E EQUIPAMENTOS</t>
  </si>
  <si>
    <t xml:space="preserve"> 2.7 </t>
  </si>
  <si>
    <t>SERRALHEIRO COM ENCARGOS COMPLEMENTARES</t>
  </si>
  <si>
    <t xml:space="preserve"> 88315 </t>
  </si>
  <si>
    <t>CABO DE ACO GALVANIZADO, DIAMETRO 12,7 MM (1/2"), COM ALMA DE FIBRA 6 X 25 F</t>
  </si>
  <si>
    <t xml:space="preserve"> 00041953 </t>
  </si>
  <si>
    <t>CADEIRA SUSPENSA MANUAL / BALANCIM INDIVIDUAL (NBR 14751)</t>
  </si>
  <si>
    <t xml:space="preserve"> 00038374 </t>
  </si>
  <si>
    <t xml:space="preserve"> 2.6 </t>
  </si>
  <si>
    <t>Desonerado: 0,00%</t>
  </si>
  <si>
    <t>0,0%</t>
  </si>
  <si>
    <t>ASSENTO SANITÁRIO CONVENCIONAL EM ABS - FORNECIMENTO E INSTALACAO. AF_01/2020</t>
  </si>
  <si>
    <t>ILUMINAÇÃO</t>
  </si>
  <si>
    <t>CHUVEIRO ELÉTRICO COMUM CORPO PLÁSTICO, TIPO DUCHA 7.200W  FORNECIMENTO E INSTALAÇÃO. AF_01/2020</t>
  </si>
  <si>
    <t>Revestimento vinílico para piso (semelhante à 101727) Belgotex do Brasil, Grey 60x60cm, 3mm, conforme memorial</t>
  </si>
  <si>
    <t>53 - Rodapé Santa Luzia 1,3x7x240 cm</t>
  </si>
  <si>
    <t>Leroy Merlin</t>
  </si>
  <si>
    <t>Balaroti</t>
  </si>
  <si>
    <t>75,400,218/0001-32</t>
  </si>
  <si>
    <t>77.044.618/0048-41</t>
  </si>
  <si>
    <t>https://www.cassol.com.br/rodape-poliestireno-lev-72-7cmx2-4m-santa-luzia/p?idsku=1789577&amp;utm_source=google_MP&amp;utm_medium=cpc&amp;utm_campaign=ecomm_construcao&amp;gclid=CjwKCAiAioifBhAXEiwApzCztrtc_nYne94O-nHO1cqRiYRivmwjQVeRrjlElNLiuzC-illT03jQRxoCukcQAvD_BwE</t>
  </si>
  <si>
    <t>https://www.leroymerlin.com.br/rodape-de-poliestireno-branco-colecao-lev-7x240cm-santa-luzia_90775545?region=grande_sao_paulo&amp;gclid=CjwKCAiAioifBhAXEiwApzCztvfN6lZ1tllR_nagid7v5FeMUY4jn1yynC9Iye-v7l72by9ygahXXhoCvkEQAvD_BwE</t>
  </si>
  <si>
    <t>https://www.balaroti.com.br/rodape-poliestireno-13x7x240cm-branco-lev72-136257/p?idsku=136257&amp;gclid=CjwKCAiAioifBhAXEiwApzCztjHwk_hGK140UCJsXbRwBwINQH9Nt_tVWnpzCcUhfCGyJYhK9mAXQRoCHxsQAvD_BwE</t>
  </si>
  <si>
    <t>Valor (m):</t>
  </si>
  <si>
    <t>MÉDIA:</t>
  </si>
  <si>
    <t xml:space="preserve"> SPO-021 </t>
  </si>
  <si>
    <t>Rodapé em poliestireno - Santa Luzia, altura 7 cm (baseado em SINAPI 98688)</t>
  </si>
  <si>
    <t>TROCA DE LAMPADAS FLUORESCENTES POR TUBO LED T8 20/23W 4000k - baseado em SINAPI 97664</t>
  </si>
  <si>
    <t>SPO-050</t>
  </si>
  <si>
    <t>SPO-051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</si>
</sst>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\ %"/>
    <numFmt numFmtId="166" formatCode="#,##0.0000000"/>
    <numFmt numFmtId="167" formatCode="_(* #,##0.00_);_(* \(#,##0.00\);_(* &quot;-&quot;??_);_(@_)"/>
    <numFmt numFmtId="168" formatCode="_-* #,##0.00_-;\-* #,##0.00_-;_-* \-??_-;_-@_-"/>
    <numFmt numFmtId="169" formatCode="[$-416]d\-mmm\-yy;@"/>
    <numFmt numFmtId="170" formatCode="&quot;R$&quot;\ #,##0.00"/>
    <numFmt numFmtId="171" formatCode="0.0%"/>
    <numFmt numFmtId="172" formatCode="#,##0.00\ ;[Red]#,##0.00;&quot;&quot;"/>
    <numFmt numFmtId="173" formatCode="#,##0.00\ ;&quot; (&quot;#,##0.00\);\-00\ ;@\ "/>
  </numFmts>
  <fonts count="77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b/>
      <sz val="11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C00000"/>
      <name val="Arial"/>
      <family val="2"/>
      <charset val="1"/>
    </font>
    <font>
      <sz val="11"/>
      <name val="Arial"/>
      <family val="1"/>
    </font>
    <font>
      <sz val="11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0"/>
      <color rgb="FF000000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  <charset val="1"/>
    </font>
    <font>
      <b/>
      <sz val="8"/>
      <color rgb="FFC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404040"/>
      <name val="Arial"/>
      <family val="2"/>
      <charset val="1"/>
    </font>
    <font>
      <sz val="8"/>
      <color rgb="FFC00000"/>
      <name val="Arial"/>
      <family val="2"/>
      <charset val="1"/>
    </font>
    <font>
      <sz val="10"/>
      <color rgb="FFFF0000"/>
      <name val="Arial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/>
      <name val="Arial"/>
      <family val="2"/>
      <charset val="1"/>
    </font>
    <font>
      <sz val="10"/>
      <color theme="1"/>
      <name val="Arial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D6DCE4"/>
        <bgColor rgb="FFDDDDDD"/>
      </patternFill>
    </fill>
    <fill>
      <patternFill patternType="solid">
        <fgColor rgb="FFD9D9D9"/>
        <bgColor rgb="FFDDDDDD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31" fillId="0" borderId="0"/>
    <xf numFmtId="0" fontId="32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35" fillId="0" borderId="0"/>
    <xf numFmtId="0" fontId="4" fillId="0" borderId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6" fillId="0" borderId="0" applyBorder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35" fillId="0" borderId="0" applyBorder="0" applyProtection="0"/>
    <xf numFmtId="43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6" fillId="41" borderId="0" applyNumberFormat="0" applyBorder="0" applyAlignment="0" applyProtection="0"/>
  </cellStyleXfs>
  <cellXfs count="309">
    <xf numFmtId="0" fontId="0" fillId="0" borderId="0" xfId="0"/>
    <xf numFmtId="0" fontId="5" fillId="2" borderId="0" xfId="0" applyFont="1" applyFill="1" applyAlignment="1">
      <alignment horizontal="left" vertical="top" wrapText="1"/>
    </xf>
    <xf numFmtId="0" fontId="9" fillId="6" borderId="3" xfId="0" applyFont="1" applyFill="1" applyBorder="1" applyAlignment="1">
      <alignment horizontal="right" vertical="top" wrapText="1"/>
    </xf>
    <xf numFmtId="0" fontId="10" fillId="7" borderId="4" xfId="0" applyFont="1" applyFill="1" applyBorder="1" applyAlignment="1">
      <alignment horizontal="left" vertical="top" wrapText="1"/>
    </xf>
    <xf numFmtId="4" fontId="12" fillId="9" borderId="6" xfId="0" applyNumberFormat="1" applyFont="1" applyFill="1" applyBorder="1" applyAlignment="1">
      <alignment horizontal="right" vertical="top" wrapText="1"/>
    </xf>
    <xf numFmtId="165" fontId="13" fillId="10" borderId="7" xfId="0" applyNumberFormat="1" applyFont="1" applyFill="1" applyBorder="1" applyAlignment="1">
      <alignment horizontal="right" vertical="top" wrapText="1"/>
    </xf>
    <xf numFmtId="0" fontId="15" fillId="11" borderId="8" xfId="0" applyFont="1" applyFill="1" applyBorder="1" applyAlignment="1">
      <alignment horizontal="left" vertical="top" wrapText="1"/>
    </xf>
    <xf numFmtId="0" fontId="16" fillId="12" borderId="9" xfId="0" applyFont="1" applyFill="1" applyBorder="1" applyAlignment="1">
      <alignment horizontal="center" vertical="top" wrapText="1"/>
    </xf>
    <xf numFmtId="0" fontId="17" fillId="13" borderId="10" xfId="0" applyFont="1" applyFill="1" applyBorder="1" applyAlignment="1">
      <alignment horizontal="right" vertical="top" wrapText="1"/>
    </xf>
    <xf numFmtId="4" fontId="18" fillId="14" borderId="11" xfId="0" applyNumberFormat="1" applyFont="1" applyFill="1" applyBorder="1" applyAlignment="1">
      <alignment horizontal="right" vertical="top" wrapText="1"/>
    </xf>
    <xf numFmtId="165" fontId="19" fillId="15" borderId="12" xfId="0" applyNumberFormat="1" applyFont="1" applyFill="1" applyBorder="1" applyAlignment="1">
      <alignment horizontal="right" vertical="top" wrapText="1"/>
    </xf>
    <xf numFmtId="0" fontId="21" fillId="18" borderId="14" xfId="0" applyFont="1" applyFill="1" applyBorder="1" applyAlignment="1">
      <alignment horizontal="left" vertical="top" wrapText="1"/>
    </xf>
    <xf numFmtId="0" fontId="22" fillId="19" borderId="15" xfId="0" applyFont="1" applyFill="1" applyBorder="1" applyAlignment="1">
      <alignment horizontal="center" vertical="top" wrapText="1"/>
    </xf>
    <xf numFmtId="0" fontId="23" fillId="20" borderId="16" xfId="0" applyFont="1" applyFill="1" applyBorder="1" applyAlignment="1">
      <alignment horizontal="right" vertical="top" wrapText="1"/>
    </xf>
    <xf numFmtId="4" fontId="24" fillId="21" borderId="17" xfId="0" applyNumberFormat="1" applyFont="1" applyFill="1" applyBorder="1" applyAlignment="1">
      <alignment horizontal="right" vertical="top" wrapText="1"/>
    </xf>
    <xf numFmtId="165" fontId="25" fillId="22" borderId="18" xfId="0" applyNumberFormat="1" applyFont="1" applyFill="1" applyBorder="1" applyAlignment="1">
      <alignment horizontal="right" vertical="top" wrapText="1"/>
    </xf>
    <xf numFmtId="0" fontId="26" fillId="23" borderId="0" xfId="0" applyFont="1" applyFill="1" applyAlignment="1">
      <alignment horizontal="left" vertical="top" wrapText="1"/>
    </xf>
    <xf numFmtId="0" fontId="27" fillId="24" borderId="0" xfId="0" applyFont="1" applyFill="1" applyAlignment="1">
      <alignment horizontal="right" vertical="top" wrapText="1"/>
    </xf>
    <xf numFmtId="0" fontId="29" fillId="26" borderId="0" xfId="0" applyFont="1" applyFill="1" applyAlignment="1">
      <alignment horizontal="left" vertical="top" wrapText="1"/>
    </xf>
    <xf numFmtId="0" fontId="30" fillId="27" borderId="0" xfId="0" applyFont="1" applyFill="1" applyAlignment="1">
      <alignment horizontal="center" vertical="top" wrapText="1"/>
    </xf>
    <xf numFmtId="0" fontId="14" fillId="29" borderId="0" xfId="0" applyFont="1" applyFill="1" applyAlignment="1">
      <alignment horizontal="center" vertical="top" wrapText="1"/>
    </xf>
    <xf numFmtId="0" fontId="20" fillId="29" borderId="0" xfId="0" applyFont="1" applyFill="1" applyAlignment="1">
      <alignment horizontal="left" vertical="top" wrapText="1"/>
    </xf>
    <xf numFmtId="0" fontId="15" fillId="28" borderId="13" xfId="0" applyFont="1" applyFill="1" applyBorder="1" applyAlignment="1">
      <alignment horizontal="left" vertical="top" wrapText="1"/>
    </xf>
    <xf numFmtId="4" fontId="20" fillId="29" borderId="0" xfId="0" applyNumberFormat="1" applyFont="1" applyFill="1" applyAlignment="1">
      <alignment horizontal="right" vertical="top" wrapText="1"/>
    </xf>
    <xf numFmtId="4" fontId="20" fillId="17" borderId="19" xfId="0" applyNumberFormat="1" applyFont="1" applyFill="1" applyBorder="1" applyAlignment="1">
      <alignment horizontal="right" vertical="top" wrapText="1"/>
    </xf>
    <xf numFmtId="166" fontId="20" fillId="17" borderId="19" xfId="0" applyNumberFormat="1" applyFont="1" applyFill="1" applyBorder="1" applyAlignment="1">
      <alignment horizontal="right" vertical="top" wrapText="1"/>
    </xf>
    <xf numFmtId="0" fontId="20" fillId="17" borderId="19" xfId="0" applyFont="1" applyFill="1" applyBorder="1" applyAlignment="1">
      <alignment horizontal="center" vertical="top" wrapText="1"/>
    </xf>
    <xf numFmtId="0" fontId="20" fillId="17" borderId="19" xfId="0" applyFont="1" applyFill="1" applyBorder="1" applyAlignment="1">
      <alignment horizontal="right" vertical="top" wrapText="1"/>
    </xf>
    <xf numFmtId="4" fontId="20" fillId="16" borderId="19" xfId="0" applyNumberFormat="1" applyFont="1" applyFill="1" applyBorder="1" applyAlignment="1">
      <alignment horizontal="right" vertical="top" wrapText="1"/>
    </xf>
    <xf numFmtId="166" fontId="20" fillId="16" borderId="19" xfId="0" applyNumberFormat="1" applyFont="1" applyFill="1" applyBorder="1" applyAlignment="1">
      <alignment horizontal="right" vertical="top" wrapText="1"/>
    </xf>
    <xf numFmtId="0" fontId="20" fillId="16" borderId="19" xfId="0" applyFont="1" applyFill="1" applyBorder="1" applyAlignment="1">
      <alignment horizontal="center" vertical="top" wrapText="1"/>
    </xf>
    <xf numFmtId="0" fontId="20" fillId="16" borderId="19" xfId="0" applyFont="1" applyFill="1" applyBorder="1" applyAlignment="1">
      <alignment horizontal="right" vertical="top" wrapText="1"/>
    </xf>
    <xf numFmtId="166" fontId="15" fillId="28" borderId="19" xfId="0" applyNumberFormat="1" applyFont="1" applyFill="1" applyBorder="1" applyAlignment="1">
      <alignment horizontal="right" vertical="top" wrapText="1"/>
    </xf>
    <xf numFmtId="0" fontId="5" fillId="29" borderId="19" xfId="0" applyFont="1" applyFill="1" applyBorder="1" applyAlignment="1">
      <alignment horizontal="right" vertical="top" wrapText="1"/>
    </xf>
    <xf numFmtId="0" fontId="5" fillId="29" borderId="19" xfId="0" applyFont="1" applyFill="1" applyBorder="1" applyAlignment="1">
      <alignment horizontal="center" vertical="top" wrapText="1"/>
    </xf>
    <xf numFmtId="0" fontId="31" fillId="30" borderId="0" xfId="1" applyFill="1"/>
    <xf numFmtId="49" fontId="37" fillId="30" borderId="0" xfId="1" applyNumberFormat="1" applyFont="1" applyFill="1" applyBorder="1" applyAlignment="1">
      <alignment horizontal="center" vertical="center"/>
    </xf>
    <xf numFmtId="0" fontId="39" fillId="30" borderId="0" xfId="1" applyFont="1" applyFill="1" applyBorder="1" applyAlignment="1">
      <alignment horizontal="left"/>
    </xf>
    <xf numFmtId="0" fontId="40" fillId="30" borderId="0" xfId="1" applyFont="1" applyFill="1"/>
    <xf numFmtId="0" fontId="39" fillId="30" borderId="0" xfId="1" applyFont="1" applyFill="1" applyBorder="1" applyAlignment="1">
      <alignment horizontal="right"/>
    </xf>
    <xf numFmtId="10" fontId="41" fillId="30" borderId="0" xfId="2" applyNumberFormat="1" applyFont="1" applyFill="1" applyBorder="1" applyAlignment="1" applyProtection="1">
      <alignment horizontal="left" vertical="center"/>
    </xf>
    <xf numFmtId="0" fontId="43" fillId="30" borderId="0" xfId="1" applyFont="1" applyFill="1" applyAlignment="1">
      <alignment vertical="center"/>
    </xf>
    <xf numFmtId="0" fontId="44" fillId="30" borderId="0" xfId="1" applyFont="1" applyFill="1" applyAlignment="1">
      <alignment vertical="center"/>
    </xf>
    <xf numFmtId="0" fontId="45" fillId="30" borderId="0" xfId="1" applyFont="1" applyFill="1" applyAlignment="1">
      <alignment vertical="center"/>
    </xf>
    <xf numFmtId="0" fontId="46" fillId="0" borderId="21" xfId="1" applyFont="1" applyBorder="1" applyAlignment="1">
      <alignment horizontal="center" vertical="center"/>
    </xf>
    <xf numFmtId="0" fontId="46" fillId="0" borderId="22" xfId="1" applyFont="1" applyBorder="1" applyAlignment="1">
      <alignment horizontal="center" vertical="center" wrapText="1"/>
    </xf>
    <xf numFmtId="0" fontId="43" fillId="0" borderId="23" xfId="1" applyFont="1" applyBorder="1" applyAlignment="1">
      <alignment horizontal="center" vertical="center" wrapText="1"/>
    </xf>
    <xf numFmtId="0" fontId="43" fillId="0" borderId="24" xfId="1" applyFont="1" applyBorder="1" applyAlignment="1">
      <alignment horizontal="left" vertical="center" wrapText="1"/>
    </xf>
    <xf numFmtId="10" fontId="43" fillId="0" borderId="25" xfId="2" applyNumberFormat="1" applyFont="1" applyBorder="1" applyAlignment="1" applyProtection="1">
      <alignment vertical="center" wrapText="1"/>
    </xf>
    <xf numFmtId="0" fontId="31" fillId="30" borderId="0" xfId="1" applyFill="1" applyBorder="1"/>
    <xf numFmtId="0" fontId="43" fillId="0" borderId="26" xfId="1" applyFont="1" applyBorder="1" applyAlignment="1">
      <alignment horizontal="center" vertical="center" wrapText="1"/>
    </xf>
    <xf numFmtId="0" fontId="43" fillId="0" borderId="27" xfId="1" applyFont="1" applyBorder="1" applyAlignment="1">
      <alignment horizontal="left" vertical="center" wrapText="1"/>
    </xf>
    <xf numFmtId="10" fontId="43" fillId="0" borderId="28" xfId="2" applyNumberFormat="1" applyFont="1" applyBorder="1" applyAlignment="1" applyProtection="1">
      <alignment vertical="center" wrapText="1"/>
    </xf>
    <xf numFmtId="0" fontId="46" fillId="0" borderId="0" xfId="1" applyFont="1" applyBorder="1" applyAlignment="1">
      <alignment horizontal="center" vertical="center" wrapText="1"/>
    </xf>
    <xf numFmtId="10" fontId="43" fillId="0" borderId="0" xfId="1" applyNumberFormat="1" applyFont="1" applyBorder="1" applyAlignment="1">
      <alignment horizontal="center" vertical="center" wrapText="1"/>
    </xf>
    <xf numFmtId="10" fontId="31" fillId="30" borderId="0" xfId="1" applyNumberFormat="1" applyFill="1" applyBorder="1" applyAlignment="1">
      <alignment horizontal="center"/>
    </xf>
    <xf numFmtId="10" fontId="43" fillId="0" borderId="28" xfId="1" applyNumberFormat="1" applyFont="1" applyBorder="1" applyAlignment="1">
      <alignment vertical="center" wrapText="1"/>
    </xf>
    <xf numFmtId="0" fontId="47" fillId="0" borderId="27" xfId="1" applyFont="1" applyBorder="1" applyAlignment="1">
      <alignment horizontal="left" vertical="center" wrapText="1"/>
    </xf>
    <xf numFmtId="10" fontId="48" fillId="31" borderId="28" xfId="2" applyNumberFormat="1" applyFont="1" applyFill="1" applyBorder="1" applyAlignment="1" applyProtection="1">
      <alignment vertical="center" wrapText="1"/>
    </xf>
    <xf numFmtId="0" fontId="47" fillId="0" borderId="30" xfId="1" applyFont="1" applyBorder="1" applyAlignment="1">
      <alignment horizontal="left" vertical="center" wrapText="1"/>
    </xf>
    <xf numFmtId="10" fontId="43" fillId="0" borderId="31" xfId="1" applyNumberFormat="1" applyFont="1" applyBorder="1" applyAlignment="1">
      <alignment vertical="center" wrapText="1"/>
    </xf>
    <xf numFmtId="10" fontId="49" fillId="0" borderId="25" xfId="1" applyNumberFormat="1" applyFont="1" applyBorder="1" applyAlignment="1" applyProtection="1">
      <alignment horizontal="right" vertical="center"/>
    </xf>
    <xf numFmtId="0" fontId="43" fillId="30" borderId="32" xfId="1" applyFont="1" applyFill="1" applyBorder="1" applyAlignment="1">
      <alignment vertical="center"/>
    </xf>
    <xf numFmtId="0" fontId="50" fillId="30" borderId="0" xfId="2" applyFont="1" applyFill="1" applyBorder="1" applyAlignment="1" applyProtection="1">
      <alignment horizontal="center" vertical="center"/>
    </xf>
    <xf numFmtId="0" fontId="51" fillId="30" borderId="0" xfId="2" applyFont="1" applyFill="1" applyBorder="1" applyAlignment="1" applyProtection="1">
      <alignment horizontal="left" vertical="center"/>
    </xf>
    <xf numFmtId="10" fontId="50" fillId="30" borderId="0" xfId="2" applyNumberFormat="1" applyFont="1" applyFill="1" applyBorder="1" applyAlignment="1" applyProtection="1">
      <alignment horizontal="center" vertical="center"/>
    </xf>
    <xf numFmtId="0" fontId="52" fillId="30" borderId="0" xfId="1" applyFont="1" applyFill="1" applyAlignment="1">
      <alignment vertical="center"/>
    </xf>
    <xf numFmtId="0" fontId="43" fillId="30" borderId="0" xfId="1" applyFont="1" applyFill="1" applyBorder="1" applyAlignment="1">
      <alignment vertical="center"/>
    </xf>
    <xf numFmtId="0" fontId="52" fillId="30" borderId="0" xfId="1" applyFont="1" applyFill="1" applyBorder="1" applyAlignment="1">
      <alignment vertical="center"/>
    </xf>
    <xf numFmtId="0" fontId="31" fillId="31" borderId="0" xfId="1" applyFill="1"/>
    <xf numFmtId="0" fontId="31" fillId="0" borderId="0" xfId="1"/>
    <xf numFmtId="4" fontId="27" fillId="24" borderId="0" xfId="0" applyNumberFormat="1" applyFont="1" applyFill="1" applyAlignment="1">
      <alignment horizontal="right" vertical="top" wrapText="1"/>
    </xf>
    <xf numFmtId="165" fontId="15" fillId="15" borderId="12" xfId="0" applyNumberFormat="1" applyFont="1" applyFill="1" applyBorder="1" applyAlignment="1">
      <alignment horizontal="right" vertical="top" wrapText="1"/>
    </xf>
    <xf numFmtId="0" fontId="0" fillId="0" borderId="0" xfId="0"/>
    <xf numFmtId="0" fontId="0" fillId="0" borderId="0" xfId="0"/>
    <xf numFmtId="0" fontId="54" fillId="31" borderId="0" xfId="8" applyFont="1" applyFill="1" applyAlignment="1" applyProtection="1">
      <alignment horizontal="left" vertical="center"/>
      <protection locked="0"/>
    </xf>
    <xf numFmtId="0" fontId="54" fillId="0" borderId="0" xfId="8" applyFont="1" applyAlignment="1" applyProtection="1">
      <alignment horizontal="left" vertical="center"/>
      <protection locked="0"/>
    </xf>
    <xf numFmtId="0" fontId="54" fillId="0" borderId="0" xfId="8" applyFont="1" applyAlignment="1" applyProtection="1">
      <alignment vertical="center" wrapText="1"/>
      <protection locked="0"/>
    </xf>
    <xf numFmtId="0" fontId="54" fillId="0" borderId="0" xfId="8" applyFont="1" applyAlignment="1" applyProtection="1">
      <alignment horizontal="center" vertical="center"/>
      <protection locked="0"/>
    </xf>
    <xf numFmtId="0" fontId="55" fillId="31" borderId="35" xfId="7" applyFont="1" applyFill="1" applyBorder="1" applyAlignment="1" applyProtection="1">
      <alignment horizontal="center" vertical="center"/>
      <protection locked="0"/>
    </xf>
    <xf numFmtId="0" fontId="57" fillId="31" borderId="38" xfId="7" applyFont="1" applyFill="1" applyBorder="1" applyAlignment="1" applyProtection="1">
      <alignment horizontal="center" vertical="center"/>
      <protection locked="0"/>
    </xf>
    <xf numFmtId="0" fontId="55" fillId="31" borderId="43" xfId="7" applyFont="1" applyFill="1" applyBorder="1" applyAlignment="1" applyProtection="1">
      <alignment horizontal="left" vertical="center"/>
      <protection locked="0"/>
    </xf>
    <xf numFmtId="169" fontId="56" fillId="31" borderId="46" xfId="7" applyNumberFormat="1" applyFont="1" applyFill="1" applyBorder="1" applyAlignment="1" applyProtection="1">
      <alignment horizontal="center" vertical="center"/>
      <protection locked="0"/>
    </xf>
    <xf numFmtId="167" fontId="60" fillId="33" borderId="53" xfId="21" applyFont="1" applyFill="1" applyBorder="1" applyAlignment="1" applyProtection="1">
      <alignment horizontal="center" vertical="center"/>
      <protection locked="0"/>
    </xf>
    <xf numFmtId="167" fontId="59" fillId="32" borderId="56" xfId="21" applyFont="1" applyFill="1" applyBorder="1" applyAlignment="1" applyProtection="1">
      <alignment horizontal="center" vertical="center"/>
      <protection locked="0"/>
    </xf>
    <xf numFmtId="170" fontId="61" fillId="34" borderId="62" xfId="32" applyNumberFormat="1" applyFont="1" applyFill="1" applyBorder="1" applyAlignment="1" applyProtection="1">
      <alignment horizontal="center" vertical="center"/>
      <protection locked="0"/>
    </xf>
    <xf numFmtId="164" fontId="58" fillId="0" borderId="40" xfId="3" quotePrefix="1" applyFont="1" applyFill="1" applyBorder="1" applyAlignment="1" applyProtection="1">
      <alignment vertical="center"/>
    </xf>
    <xf numFmtId="164" fontId="61" fillId="0" borderId="63" xfId="33" quotePrefix="1" applyNumberFormat="1" applyFont="1" applyFill="1" applyBorder="1" applyAlignment="1" applyProtection="1">
      <alignment horizontal="left" vertical="center"/>
    </xf>
    <xf numFmtId="10" fontId="61" fillId="31" borderId="65" xfId="33" applyNumberFormat="1" applyFont="1" applyFill="1" applyBorder="1" applyAlignment="1" applyProtection="1">
      <alignment horizontal="center" vertical="center" wrapText="1"/>
      <protection locked="0"/>
    </xf>
    <xf numFmtId="10" fontId="58" fillId="0" borderId="40" xfId="33" quotePrefix="1" applyNumberFormat="1" applyFont="1" applyFill="1" applyBorder="1" applyAlignment="1" applyProtection="1">
      <alignment horizontal="center" vertical="center"/>
    </xf>
    <xf numFmtId="171" fontId="58" fillId="31" borderId="63" xfId="33" quotePrefix="1" applyNumberFormat="1" applyFont="1" applyFill="1" applyBorder="1" applyAlignment="1" applyProtection="1">
      <alignment horizontal="left" vertical="center"/>
    </xf>
    <xf numFmtId="170" fontId="61" fillId="34" borderId="66" xfId="3" quotePrefix="1" applyNumberFormat="1" applyFont="1" applyFill="1" applyBorder="1" applyAlignment="1" applyProtection="1">
      <alignment horizontal="center" vertical="center"/>
      <protection locked="0"/>
    </xf>
    <xf numFmtId="164" fontId="61" fillId="34" borderId="66" xfId="3" quotePrefix="1" applyFont="1" applyFill="1" applyBorder="1" applyAlignment="1" applyProtection="1">
      <alignment vertical="center"/>
      <protection locked="0"/>
    </xf>
    <xf numFmtId="164" fontId="61" fillId="34" borderId="66" xfId="3" quotePrefix="1" applyFont="1" applyFill="1" applyBorder="1" applyAlignment="1" applyProtection="1">
      <alignment horizontal="center" vertical="center"/>
      <protection locked="0"/>
    </xf>
    <xf numFmtId="43" fontId="62" fillId="0" borderId="0" xfId="31" applyFont="1" applyAlignment="1" applyProtection="1">
      <alignment horizontal="center" vertical="center"/>
      <protection locked="0"/>
    </xf>
    <xf numFmtId="43" fontId="63" fillId="0" borderId="0" xfId="31" applyFont="1" applyAlignment="1" applyProtection="1">
      <alignment horizontal="center" vertical="center"/>
      <protection locked="0"/>
    </xf>
    <xf numFmtId="164" fontId="54" fillId="0" borderId="0" xfId="8" applyNumberFormat="1" applyFont="1" applyAlignment="1" applyProtection="1">
      <alignment horizontal="center" vertical="center"/>
      <protection locked="0"/>
    </xf>
    <xf numFmtId="10" fontId="54" fillId="0" borderId="0" xfId="33" applyNumberFormat="1" applyFont="1" applyAlignment="1" applyProtection="1">
      <alignment horizontal="center" vertical="center"/>
      <protection locked="0"/>
    </xf>
    <xf numFmtId="0" fontId="55" fillId="31" borderId="40" xfId="7" applyFont="1" applyFill="1" applyBorder="1" applyAlignment="1">
      <alignment horizontal="left" vertical="center"/>
    </xf>
    <xf numFmtId="0" fontId="0" fillId="0" borderId="0" xfId="0"/>
    <xf numFmtId="0" fontId="15" fillId="22" borderId="19" xfId="0" applyFont="1" applyFill="1" applyBorder="1" applyAlignment="1">
      <alignment horizontal="left" vertical="top" wrapText="1"/>
    </xf>
    <xf numFmtId="0" fontId="15" fillId="22" borderId="19" xfId="0" applyFont="1" applyFill="1" applyBorder="1" applyAlignment="1">
      <alignment horizontal="center" vertical="top" wrapText="1"/>
    </xf>
    <xf numFmtId="0" fontId="15" fillId="22" borderId="19" xfId="0" applyFont="1" applyFill="1" applyBorder="1" applyAlignment="1">
      <alignment horizontal="right" vertical="top" wrapText="1"/>
    </xf>
    <xf numFmtId="165" fontId="15" fillId="22" borderId="19" xfId="0" applyNumberFormat="1" applyFont="1" applyFill="1" applyBorder="1" applyAlignment="1">
      <alignment horizontal="right" vertical="top" wrapText="1"/>
    </xf>
    <xf numFmtId="0" fontId="0" fillId="0" borderId="0" xfId="0"/>
    <xf numFmtId="0" fontId="15" fillId="22" borderId="19" xfId="0" applyFont="1" applyFill="1" applyBorder="1" applyAlignment="1">
      <alignment horizontal="left" vertical="top" wrapText="1"/>
    </xf>
    <xf numFmtId="0" fontId="15" fillId="22" borderId="19" xfId="0" applyFont="1" applyFill="1" applyBorder="1" applyAlignment="1">
      <alignment horizontal="center" vertical="top" wrapText="1"/>
    </xf>
    <xf numFmtId="0" fontId="15" fillId="22" borderId="19" xfId="0" applyFont="1" applyFill="1" applyBorder="1" applyAlignment="1">
      <alignment horizontal="right" vertical="top" wrapText="1"/>
    </xf>
    <xf numFmtId="4" fontId="15" fillId="22" borderId="19" xfId="0" applyNumberFormat="1" applyFont="1" applyFill="1" applyBorder="1" applyAlignment="1">
      <alignment horizontal="right" vertical="top" wrapText="1"/>
    </xf>
    <xf numFmtId="165" fontId="15" fillId="22" borderId="19" xfId="0" applyNumberFormat="1" applyFont="1" applyFill="1" applyBorder="1" applyAlignment="1">
      <alignment horizontal="right" vertical="top" wrapText="1"/>
    </xf>
    <xf numFmtId="0" fontId="15" fillId="28" borderId="19" xfId="0" applyFont="1" applyFill="1" applyBorder="1" applyAlignment="1">
      <alignment horizontal="left" vertical="top" wrapText="1"/>
    </xf>
    <xf numFmtId="0" fontId="15" fillId="28" borderId="19" xfId="0" applyFont="1" applyFill="1" applyBorder="1" applyAlignment="1">
      <alignment horizontal="center" vertical="top" wrapText="1"/>
    </xf>
    <xf numFmtId="0" fontId="15" fillId="28" borderId="19" xfId="0" applyFont="1" applyFill="1" applyBorder="1" applyAlignment="1">
      <alignment horizontal="right" vertical="top" wrapText="1"/>
    </xf>
    <xf numFmtId="0" fontId="15" fillId="22" borderId="19" xfId="0" applyFont="1" applyFill="1" applyBorder="1" applyAlignment="1">
      <alignment horizontal="left" vertical="top" wrapText="1"/>
    </xf>
    <xf numFmtId="0" fontId="15" fillId="22" borderId="19" xfId="0" applyFont="1" applyFill="1" applyBorder="1" applyAlignment="1">
      <alignment horizontal="center" vertical="top" wrapText="1"/>
    </xf>
    <xf numFmtId="0" fontId="15" fillId="22" borderId="19" xfId="0" applyFont="1" applyFill="1" applyBorder="1" applyAlignment="1">
      <alignment horizontal="right" vertical="top" wrapText="1"/>
    </xf>
    <xf numFmtId="4" fontId="15" fillId="22" borderId="19" xfId="0" applyNumberFormat="1" applyFont="1" applyFill="1" applyBorder="1" applyAlignment="1">
      <alignment horizontal="right" vertical="top" wrapText="1"/>
    </xf>
    <xf numFmtId="0" fontId="0" fillId="0" borderId="0" xfId="0"/>
    <xf numFmtId="0" fontId="15" fillId="28" borderId="19" xfId="0" applyFont="1" applyFill="1" applyBorder="1" applyAlignment="1">
      <alignment horizontal="left" vertical="top" wrapText="1"/>
    </xf>
    <xf numFmtId="0" fontId="15" fillId="28" borderId="19" xfId="0" applyFont="1" applyFill="1" applyBorder="1" applyAlignment="1">
      <alignment horizontal="center" vertical="top" wrapText="1"/>
    </xf>
    <xf numFmtId="0" fontId="15" fillId="28" borderId="19" xfId="0" applyFont="1" applyFill="1" applyBorder="1" applyAlignment="1">
      <alignment horizontal="right" vertical="top" wrapText="1"/>
    </xf>
    <xf numFmtId="4" fontId="15" fillId="28" borderId="19" xfId="0" applyNumberFormat="1" applyFont="1" applyFill="1" applyBorder="1" applyAlignment="1">
      <alignment horizontal="right" vertical="top" wrapText="1"/>
    </xf>
    <xf numFmtId="10" fontId="15" fillId="28" borderId="19" xfId="33" applyNumberFormat="1" applyFont="1" applyFill="1" applyBorder="1" applyAlignment="1">
      <alignment horizontal="right" vertical="top" wrapText="1"/>
    </xf>
    <xf numFmtId="0" fontId="0" fillId="0" borderId="0" xfId="0"/>
    <xf numFmtId="0" fontId="60" fillId="31" borderId="40" xfId="7" applyFont="1" applyFill="1" applyBorder="1" applyAlignment="1">
      <alignment horizontal="left" vertical="center"/>
    </xf>
    <xf numFmtId="0" fontId="60" fillId="31" borderId="43" xfId="7" applyFont="1" applyFill="1" applyBorder="1" applyAlignment="1" applyProtection="1">
      <alignment horizontal="left" vertical="center"/>
      <protection locked="0"/>
    </xf>
    <xf numFmtId="169" fontId="61" fillId="31" borderId="46" xfId="7" applyNumberFormat="1" applyFont="1" applyFill="1" applyBorder="1" applyAlignment="1">
      <alignment horizontal="center" vertical="center"/>
    </xf>
    <xf numFmtId="0" fontId="61" fillId="31" borderId="46" xfId="7" applyFont="1" applyFill="1" applyBorder="1" applyAlignment="1">
      <alignment horizontal="center" vertical="center"/>
    </xf>
    <xf numFmtId="0" fontId="60" fillId="31" borderId="47" xfId="7" applyFont="1" applyFill="1" applyBorder="1" applyAlignment="1">
      <alignment horizontal="right" vertical="center"/>
    </xf>
    <xf numFmtId="0" fontId="60" fillId="31" borderId="48" xfId="7" applyFont="1" applyFill="1" applyBorder="1" applyAlignment="1" applyProtection="1">
      <alignment horizontal="left" vertical="center"/>
      <protection locked="0"/>
    </xf>
    <xf numFmtId="4" fontId="61" fillId="31" borderId="51" xfId="21" applyNumberFormat="1" applyFont="1" applyFill="1" applyBorder="1" applyAlignment="1" applyProtection="1">
      <alignment horizontal="center" vertical="center"/>
      <protection locked="0"/>
    </xf>
    <xf numFmtId="167" fontId="60" fillId="33" borderId="57" xfId="21" applyFont="1" applyFill="1" applyBorder="1" applyAlignment="1" applyProtection="1">
      <alignment vertical="center"/>
      <protection locked="0"/>
    </xf>
    <xf numFmtId="167" fontId="59" fillId="32" borderId="57" xfId="21" applyFont="1" applyFill="1" applyBorder="1" applyAlignment="1" applyProtection="1">
      <alignment vertical="center"/>
      <protection locked="0"/>
    </xf>
    <xf numFmtId="0" fontId="61" fillId="34" borderId="47" xfId="8" applyFont="1" applyFill="1" applyBorder="1" applyAlignment="1" applyProtection="1">
      <alignment horizontal="left" vertical="center"/>
      <protection locked="0"/>
    </xf>
    <xf numFmtId="0" fontId="61" fillId="34" borderId="66" xfId="8" applyFont="1" applyFill="1" applyBorder="1" applyAlignment="1">
      <alignment vertical="center" wrapText="1"/>
    </xf>
    <xf numFmtId="164" fontId="61" fillId="34" borderId="49" xfId="21" applyNumberFormat="1" applyFont="1" applyFill="1" applyBorder="1" applyAlignment="1" applyProtection="1">
      <alignment vertical="center"/>
    </xf>
    <xf numFmtId="0" fontId="27" fillId="24" borderId="0" xfId="0" applyFont="1" applyFill="1" applyAlignment="1">
      <alignment horizontal="right" vertical="top" wrapText="1"/>
    </xf>
    <xf numFmtId="0" fontId="30" fillId="27" borderId="0" xfId="0" applyFont="1" applyFill="1" applyAlignment="1">
      <alignment horizontal="center" vertical="top" wrapText="1"/>
    </xf>
    <xf numFmtId="0" fontId="0" fillId="0" borderId="0" xfId="0"/>
    <xf numFmtId="0" fontId="15" fillId="11" borderId="0" xfId="0" applyFont="1" applyFill="1" applyBorder="1" applyAlignment="1">
      <alignment horizontal="left" vertical="top" wrapText="1"/>
    </xf>
    <xf numFmtId="0" fontId="17" fillId="13" borderId="0" xfId="0" applyFont="1" applyFill="1" applyBorder="1" applyAlignment="1">
      <alignment horizontal="right" vertical="top" wrapText="1"/>
    </xf>
    <xf numFmtId="0" fontId="16" fillId="12" borderId="0" xfId="0" applyFont="1" applyFill="1" applyBorder="1" applyAlignment="1">
      <alignment horizontal="center" vertical="top" wrapText="1"/>
    </xf>
    <xf numFmtId="4" fontId="18" fillId="14" borderId="0" xfId="0" applyNumberFormat="1" applyFont="1" applyFill="1" applyBorder="1" applyAlignment="1">
      <alignment horizontal="right" vertical="top" wrapText="1"/>
    </xf>
    <xf numFmtId="165" fontId="19" fillId="15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11" fillId="8" borderId="19" xfId="0" applyFont="1" applyFill="1" applyBorder="1" applyAlignment="1">
      <alignment horizontal="right" vertical="top" wrapText="1"/>
    </xf>
    <xf numFmtId="10" fontId="49" fillId="35" borderId="31" xfId="1" applyNumberFormat="1" applyFont="1" applyFill="1" applyBorder="1" applyAlignment="1" applyProtection="1">
      <alignment horizontal="right" vertical="center"/>
    </xf>
    <xf numFmtId="4" fontId="64" fillId="14" borderId="0" xfId="0" applyNumberFormat="1" applyFont="1" applyFill="1" applyBorder="1" applyAlignment="1">
      <alignment horizontal="right" vertical="top" wrapText="1"/>
    </xf>
    <xf numFmtId="10" fontId="64" fillId="14" borderId="0" xfId="33" applyNumberFormat="1" applyFont="1" applyFill="1" applyBorder="1" applyAlignment="1">
      <alignment horizontal="right" vertical="top" wrapText="1"/>
    </xf>
    <xf numFmtId="0" fontId="67" fillId="38" borderId="69" xfId="34" applyFont="1" applyFill="1" applyBorder="1" applyAlignment="1" applyProtection="1">
      <alignment horizontal="center" vertical="center" wrapText="1"/>
      <protection hidden="1"/>
    </xf>
    <xf numFmtId="0" fontId="67" fillId="38" borderId="70" xfId="34" applyFont="1" applyFill="1" applyBorder="1" applyAlignment="1" applyProtection="1">
      <alignment horizontal="center" vertical="center" wrapText="1"/>
      <protection hidden="1"/>
    </xf>
    <xf numFmtId="172" fontId="67" fillId="38" borderId="70" xfId="34" applyNumberFormat="1" applyFont="1" applyFill="1" applyBorder="1" applyAlignment="1" applyProtection="1">
      <alignment horizontal="center" vertical="center" wrapText="1"/>
    </xf>
    <xf numFmtId="172" fontId="68" fillId="38" borderId="70" xfId="34" applyNumberFormat="1" applyFont="1" applyFill="1" applyBorder="1" applyAlignment="1" applyProtection="1">
      <alignment horizontal="center" vertical="center" wrapText="1"/>
    </xf>
    <xf numFmtId="0" fontId="69" fillId="39" borderId="26" xfId="34" applyFont="1" applyFill="1" applyBorder="1" applyAlignment="1" applyProtection="1">
      <alignment horizontal="center" vertical="center"/>
      <protection locked="0"/>
    </xf>
    <xf numFmtId="0" fontId="70" fillId="30" borderId="27" xfId="34" applyFont="1" applyFill="1" applyBorder="1" applyAlignment="1" applyProtection="1">
      <alignment horizontal="center" vertical="center"/>
      <protection locked="0"/>
    </xf>
    <xf numFmtId="0" fontId="47" fillId="30" borderId="27" xfId="34" applyFont="1" applyFill="1" applyBorder="1" applyAlignment="1" applyProtection="1">
      <alignment horizontal="left" vertical="center" wrapText="1"/>
      <protection hidden="1"/>
    </xf>
    <xf numFmtId="0" fontId="47" fillId="30" borderId="27" xfId="34" applyFont="1" applyFill="1" applyBorder="1" applyAlignment="1" applyProtection="1">
      <alignment horizontal="center" vertical="center" wrapText="1"/>
      <protection hidden="1"/>
    </xf>
    <xf numFmtId="2" fontId="47" fillId="30" borderId="27" xfId="34" applyNumberFormat="1" applyFont="1" applyFill="1" applyBorder="1" applyAlignment="1" applyProtection="1">
      <alignment horizontal="center" vertical="center" wrapText="1"/>
      <protection locked="0"/>
    </xf>
    <xf numFmtId="173" fontId="47" fillId="0" borderId="27" xfId="34" applyNumberFormat="1" applyFont="1" applyBorder="1" applyAlignment="1" applyProtection="1">
      <alignment horizontal="right" vertical="center" wrapText="1"/>
      <protection locked="0"/>
    </xf>
    <xf numFmtId="173" fontId="47" fillId="30" borderId="27" xfId="34" applyNumberFormat="1" applyFont="1" applyFill="1" applyBorder="1" applyAlignment="1" applyProtection="1">
      <alignment horizontal="center" vertical="center" wrapText="1"/>
      <protection locked="0"/>
    </xf>
    <xf numFmtId="2" fontId="47" fillId="30" borderId="27" xfId="34" applyNumberFormat="1" applyFont="1" applyFill="1" applyBorder="1" applyAlignment="1" applyProtection="1">
      <alignment horizontal="center" vertical="center" wrapText="1"/>
      <protection hidden="1"/>
    </xf>
    <xf numFmtId="10" fontId="71" fillId="0" borderId="27" xfId="34" applyNumberFormat="1" applyFont="1" applyBorder="1" applyAlignment="1" applyProtection="1">
      <alignment horizontal="center" vertical="center" wrapText="1"/>
      <protection hidden="1"/>
    </xf>
    <xf numFmtId="10" fontId="71" fillId="30" borderId="27" xfId="34" applyNumberFormat="1" applyFont="1" applyFill="1" applyBorder="1" applyAlignment="1" applyProtection="1">
      <alignment horizontal="center" vertical="center" wrapText="1"/>
      <protection hidden="1"/>
    </xf>
    <xf numFmtId="173" fontId="67" fillId="30" borderId="71" xfId="34" applyNumberFormat="1" applyFont="1" applyFill="1" applyBorder="1" applyAlignment="1" applyProtection="1">
      <alignment horizontal="right" wrapText="1"/>
    </xf>
    <xf numFmtId="0" fontId="15" fillId="11" borderId="19" xfId="0" applyFont="1" applyFill="1" applyBorder="1" applyAlignment="1">
      <alignment horizontal="left" vertical="top" wrapText="1"/>
    </xf>
    <xf numFmtId="4" fontId="18" fillId="14" borderId="19" xfId="0" applyNumberFormat="1" applyFont="1" applyFill="1" applyBorder="1" applyAlignment="1">
      <alignment horizontal="right" vertical="top" wrapText="1"/>
    </xf>
    <xf numFmtId="4" fontId="11" fillId="8" borderId="19" xfId="0" applyNumberFormat="1" applyFont="1" applyFill="1" applyBorder="1" applyAlignment="1">
      <alignment horizontal="right" vertical="top" wrapText="1"/>
    </xf>
    <xf numFmtId="0" fontId="10" fillId="10" borderId="19" xfId="0" applyFont="1" applyFill="1" applyBorder="1" applyAlignment="1">
      <alignment horizontal="left" vertical="top" wrapText="1"/>
    </xf>
    <xf numFmtId="0" fontId="3" fillId="0" borderId="0" xfId="37"/>
    <xf numFmtId="164" fontId="3" fillId="0" borderId="41" xfId="37" applyNumberFormat="1" applyBorder="1"/>
    <xf numFmtId="164" fontId="0" fillId="0" borderId="41" xfId="38" applyFont="1" applyBorder="1" applyAlignment="1">
      <alignment vertical="center"/>
    </xf>
    <xf numFmtId="0" fontId="66" fillId="36" borderId="41" xfId="35" applyBorder="1" applyAlignment="1">
      <alignment horizontal="center" vertical="center"/>
    </xf>
    <xf numFmtId="0" fontId="3" fillId="0" borderId="41" xfId="37" applyBorder="1" applyAlignment="1">
      <alignment vertical="center" wrapText="1"/>
    </xf>
    <xf numFmtId="0" fontId="3" fillId="0" borderId="41" xfId="37" applyBorder="1"/>
    <xf numFmtId="164" fontId="0" fillId="0" borderId="41" xfId="38" applyFont="1" applyBorder="1"/>
    <xf numFmtId="0" fontId="3" fillId="0" borderId="41" xfId="37" applyBorder="1" applyAlignment="1">
      <alignment wrapText="1"/>
    </xf>
    <xf numFmtId="0" fontId="3" fillId="0" borderId="41" xfId="37" applyBorder="1" applyAlignment="1">
      <alignment horizontal="center" vertical="center" wrapText="1"/>
    </xf>
    <xf numFmtId="0" fontId="3" fillId="0" borderId="41" xfId="37" applyFont="1" applyBorder="1"/>
    <xf numFmtId="0" fontId="15" fillId="13" borderId="10" xfId="0" applyFont="1" applyFill="1" applyBorder="1" applyAlignment="1">
      <alignment horizontal="right" vertical="top" wrapText="1"/>
    </xf>
    <xf numFmtId="0" fontId="15" fillId="28" borderId="19" xfId="0" applyFont="1" applyFill="1" applyBorder="1" applyAlignment="1">
      <alignment horizontal="left" vertical="top" wrapText="1"/>
    </xf>
    <xf numFmtId="0" fontId="15" fillId="13" borderId="19" xfId="0" applyFont="1" applyFill="1" applyBorder="1" applyAlignment="1">
      <alignment horizontal="right" vertical="top" wrapText="1"/>
    </xf>
    <xf numFmtId="2" fontId="11" fillId="8" borderId="5" xfId="0" applyNumberFormat="1" applyFont="1" applyFill="1" applyBorder="1" applyAlignment="1">
      <alignment horizontal="right" vertical="top" wrapText="1"/>
    </xf>
    <xf numFmtId="2" fontId="23" fillId="20" borderId="16" xfId="0" applyNumberFormat="1" applyFont="1" applyFill="1" applyBorder="1" applyAlignment="1">
      <alignment horizontal="right" vertical="top" wrapText="1"/>
    </xf>
    <xf numFmtId="2" fontId="17" fillId="13" borderId="10" xfId="0" applyNumberFormat="1" applyFont="1" applyFill="1" applyBorder="1" applyAlignment="1">
      <alignment horizontal="right" vertical="top" wrapText="1"/>
    </xf>
    <xf numFmtId="2" fontId="17" fillId="13" borderId="19" xfId="0" applyNumberFormat="1" applyFont="1" applyFill="1" applyBorder="1" applyAlignment="1">
      <alignment horizontal="right" vertical="top" wrapText="1"/>
    </xf>
    <xf numFmtId="2" fontId="15" fillId="22" borderId="19" xfId="0" applyNumberFormat="1" applyFont="1" applyFill="1" applyBorder="1" applyAlignment="1">
      <alignment horizontal="right" vertical="top" wrapText="1"/>
    </xf>
    <xf numFmtId="2" fontId="15" fillId="28" borderId="19" xfId="0" applyNumberFormat="1" applyFont="1" applyFill="1" applyBorder="1" applyAlignment="1">
      <alignment horizontal="right" vertical="top" wrapText="1"/>
    </xf>
    <xf numFmtId="2" fontId="17" fillId="13" borderId="0" xfId="0" applyNumberFormat="1" applyFont="1" applyFill="1" applyBorder="1" applyAlignment="1">
      <alignment horizontal="right" vertical="top" wrapText="1"/>
    </xf>
    <xf numFmtId="2" fontId="27" fillId="24" borderId="0" xfId="0" applyNumberFormat="1" applyFont="1" applyFill="1" applyAlignment="1">
      <alignment horizontal="right" vertical="top" wrapText="1"/>
    </xf>
    <xf numFmtId="2" fontId="30" fillId="27" borderId="0" xfId="0" applyNumberFormat="1" applyFont="1" applyFill="1" applyAlignment="1">
      <alignment horizontal="center" vertical="top" wrapText="1"/>
    </xf>
    <xf numFmtId="2" fontId="0" fillId="0" borderId="0" xfId="0" applyNumberFormat="1"/>
    <xf numFmtId="0" fontId="72" fillId="22" borderId="19" xfId="0" applyFont="1" applyFill="1" applyBorder="1" applyAlignment="1">
      <alignment horizontal="right" vertical="top" wrapText="1"/>
    </xf>
    <xf numFmtId="2" fontId="75" fillId="30" borderId="27" xfId="34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20" fillId="11" borderId="8" xfId="0" applyFont="1" applyFill="1" applyBorder="1" applyAlignment="1">
      <alignment horizontal="left" vertical="top" wrapText="1"/>
    </xf>
    <xf numFmtId="4" fontId="20" fillId="14" borderId="11" xfId="0" applyNumberFormat="1" applyFont="1" applyFill="1" applyBorder="1" applyAlignment="1">
      <alignment horizontal="right" vertical="top" wrapText="1"/>
    </xf>
    <xf numFmtId="4" fontId="20" fillId="28" borderId="19" xfId="0" applyNumberFormat="1" applyFont="1" applyFill="1" applyBorder="1" applyAlignment="1">
      <alignment horizontal="right" vertical="top" wrapText="1"/>
    </xf>
    <xf numFmtId="0" fontId="15" fillId="13" borderId="10" xfId="0" applyFont="1" applyFill="1" applyBorder="1" applyAlignment="1">
      <alignment horizontal="left" vertical="top" wrapText="1"/>
    </xf>
    <xf numFmtId="0" fontId="20" fillId="22" borderId="19" xfId="0" applyFont="1" applyFill="1" applyBorder="1" applyAlignment="1">
      <alignment horizontal="left" vertical="top" wrapText="1"/>
    </xf>
    <xf numFmtId="4" fontId="10" fillId="7" borderId="4" xfId="0" applyNumberFormat="1" applyFont="1" applyFill="1" applyBorder="1" applyAlignment="1">
      <alignment horizontal="right" vertical="top" wrapText="1"/>
    </xf>
    <xf numFmtId="0" fontId="0" fillId="0" borderId="0" xfId="0"/>
    <xf numFmtId="0" fontId="15" fillId="28" borderId="19" xfId="0" applyFont="1" applyFill="1" applyBorder="1" applyAlignment="1">
      <alignment horizontal="left" vertical="top" wrapText="1"/>
    </xf>
    <xf numFmtId="0" fontId="0" fillId="0" borderId="0" xfId="0"/>
    <xf numFmtId="0" fontId="20" fillId="29" borderId="0" xfId="0" applyFont="1" applyFill="1" applyAlignment="1">
      <alignment horizontal="center" vertical="top" wrapText="1"/>
    </xf>
    <xf numFmtId="0" fontId="14" fillId="29" borderId="0" xfId="0" applyFont="1" applyFill="1" applyAlignment="1">
      <alignment horizontal="right" vertical="top" wrapText="1"/>
    </xf>
    <xf numFmtId="0" fontId="14" fillId="29" borderId="0" xfId="0" applyFont="1" applyFill="1" applyAlignment="1">
      <alignment horizontal="left" vertical="top" wrapText="1"/>
    </xf>
    <xf numFmtId="0" fontId="20" fillId="17" borderId="19" xfId="0" applyFont="1" applyFill="1" applyBorder="1" applyAlignment="1">
      <alignment horizontal="left" vertical="top" wrapText="1"/>
    </xf>
    <xf numFmtId="0" fontId="20" fillId="29" borderId="0" xfId="0" applyFont="1" applyFill="1" applyAlignment="1">
      <alignment horizontal="right" vertical="top" wrapText="1"/>
    </xf>
    <xf numFmtId="0" fontId="5" fillId="29" borderId="19" xfId="0" applyFont="1" applyFill="1" applyBorder="1" applyAlignment="1">
      <alignment horizontal="left" vertical="top" wrapText="1"/>
    </xf>
    <xf numFmtId="0" fontId="15" fillId="28" borderId="19" xfId="0" applyFont="1" applyFill="1" applyBorder="1" applyAlignment="1">
      <alignment horizontal="left" vertical="top" wrapText="1"/>
    </xf>
    <xf numFmtId="0" fontId="20" fillId="16" borderId="19" xfId="0" applyFont="1" applyFill="1" applyBorder="1" applyAlignment="1">
      <alignment horizontal="left" vertical="top" wrapText="1"/>
    </xf>
    <xf numFmtId="0" fontId="5" fillId="29" borderId="0" xfId="0" applyFont="1" applyFill="1" applyAlignment="1">
      <alignment horizontal="left" vertical="top" wrapText="1"/>
    </xf>
    <xf numFmtId="0" fontId="76" fillId="12" borderId="9" xfId="0" applyFont="1" applyFill="1" applyBorder="1" applyAlignment="1">
      <alignment horizontal="center" vertical="top" wrapText="1"/>
    </xf>
    <xf numFmtId="0" fontId="76" fillId="11" borderId="8" xfId="0" applyFont="1" applyFill="1" applyBorder="1" applyAlignment="1">
      <alignment horizontal="left" vertical="top" wrapText="1"/>
    </xf>
    <xf numFmtId="0" fontId="33" fillId="0" borderId="41" xfId="7" applyBorder="1"/>
    <xf numFmtId="0" fontId="1" fillId="0" borderId="41" xfId="7" applyFont="1" applyBorder="1"/>
    <xf numFmtId="0" fontId="0" fillId="0" borderId="0" xfId="0"/>
    <xf numFmtId="0" fontId="15" fillId="28" borderId="19" xfId="0" applyFont="1" applyFill="1" applyBorder="1" applyAlignment="1">
      <alignment horizontal="left" vertical="top" wrapText="1"/>
    </xf>
    <xf numFmtId="0" fontId="0" fillId="0" borderId="41" xfId="0" applyBorder="1"/>
    <xf numFmtId="0" fontId="0" fillId="0" borderId="41" xfId="0" applyFont="1" applyBorder="1"/>
    <xf numFmtId="0" fontId="0" fillId="0" borderId="41" xfId="0" applyBorder="1" applyAlignment="1">
      <alignment wrapText="1"/>
    </xf>
    <xf numFmtId="0" fontId="0" fillId="0" borderId="41" xfId="0" applyBorder="1" applyAlignment="1">
      <alignment horizontal="center" vertical="center" wrapText="1"/>
    </xf>
    <xf numFmtId="0" fontId="66" fillId="36" borderId="62" xfId="35" applyBorder="1" applyAlignment="1">
      <alignment horizontal="center" vertical="center"/>
    </xf>
    <xf numFmtId="44" fontId="0" fillId="0" borderId="62" xfId="32" applyFont="1" applyBorder="1"/>
    <xf numFmtId="164" fontId="3" fillId="37" borderId="41" xfId="36" applyNumberFormat="1" applyBorder="1"/>
    <xf numFmtId="0" fontId="76" fillId="13" borderId="10" xfId="0" applyFont="1" applyFill="1" applyBorder="1" applyAlignment="1">
      <alignment horizontal="right" vertical="top" wrapText="1"/>
    </xf>
    <xf numFmtId="0" fontId="27" fillId="24" borderId="0" xfId="0" applyFont="1" applyFill="1" applyAlignment="1">
      <alignment horizontal="right" vertical="top" wrapText="1"/>
    </xf>
    <xf numFmtId="0" fontId="26" fillId="23" borderId="0" xfId="0" applyFont="1" applyFill="1" applyAlignment="1">
      <alignment horizontal="left" vertical="top" wrapText="1"/>
    </xf>
    <xf numFmtId="4" fontId="28" fillId="25" borderId="0" xfId="0" applyNumberFormat="1" applyFont="1" applyFill="1" applyAlignment="1">
      <alignment horizontal="right" vertical="top" wrapText="1"/>
    </xf>
    <xf numFmtId="0" fontId="30" fillId="27" borderId="0" xfId="0" applyFont="1" applyFill="1" applyAlignment="1">
      <alignment horizontal="center" vertical="top" wrapText="1"/>
    </xf>
    <xf numFmtId="0" fontId="0" fillId="0" borderId="0" xfId="0"/>
    <xf numFmtId="0" fontId="6" fillId="3" borderId="0" xfId="0" applyFont="1" applyFill="1" applyAlignment="1">
      <alignment horizontal="center" wrapText="1"/>
    </xf>
    <xf numFmtId="0" fontId="7" fillId="4" borderId="1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right" vertical="top" wrapText="1"/>
    </xf>
    <xf numFmtId="0" fontId="8" fillId="5" borderId="2" xfId="0" applyFont="1" applyFill="1" applyBorder="1" applyAlignment="1">
      <alignment horizontal="center" vertical="top" wrapText="1"/>
    </xf>
    <xf numFmtId="2" fontId="9" fillId="6" borderId="3" xfId="0" applyNumberFormat="1" applyFont="1" applyFill="1" applyBorder="1" applyAlignment="1">
      <alignment horizontal="right" vertical="top" wrapText="1"/>
    </xf>
    <xf numFmtId="0" fontId="5" fillId="6" borderId="67" xfId="0" applyFont="1" applyFill="1" applyBorder="1" applyAlignment="1">
      <alignment horizontal="center" vertical="center" wrapText="1"/>
    </xf>
    <xf numFmtId="0" fontId="9" fillId="6" borderId="68" xfId="0" applyFont="1" applyFill="1" applyBorder="1" applyAlignment="1">
      <alignment horizontal="center" vertical="center" wrapText="1"/>
    </xf>
    <xf numFmtId="0" fontId="5" fillId="6" borderId="67" xfId="0" applyFont="1" applyFill="1" applyBorder="1" applyAlignment="1">
      <alignment horizontal="center" vertical="top" wrapText="1"/>
    </xf>
    <xf numFmtId="0" fontId="5" fillId="6" borderId="68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0" fontId="5" fillId="40" borderId="0" xfId="0" applyFont="1" applyFill="1" applyAlignment="1">
      <alignment horizontal="left" vertical="top" wrapText="1"/>
    </xf>
    <xf numFmtId="0" fontId="14" fillId="23" borderId="0" xfId="0" applyFont="1" applyFill="1" applyAlignment="1">
      <alignment horizontal="left" vertical="top" wrapText="1"/>
    </xf>
    <xf numFmtId="10" fontId="26" fillId="23" borderId="0" xfId="0" applyNumberFormat="1" applyFont="1" applyFill="1" applyAlignment="1">
      <alignment horizontal="left" vertical="top" wrapText="1"/>
    </xf>
    <xf numFmtId="0" fontId="14" fillId="31" borderId="0" xfId="0" applyFont="1" applyFill="1" applyAlignment="1">
      <alignment horizontal="left" vertical="top" wrapText="1"/>
    </xf>
    <xf numFmtId="0" fontId="26" fillId="31" borderId="0" xfId="0" applyFont="1" applyFill="1" applyAlignment="1">
      <alignment horizontal="left" vertical="top" wrapText="1"/>
    </xf>
    <xf numFmtId="0" fontId="20" fillId="29" borderId="0" xfId="0" applyFont="1" applyFill="1" applyAlignment="1">
      <alignment horizontal="center" vertical="top" wrapText="1"/>
    </xf>
    <xf numFmtId="0" fontId="20" fillId="16" borderId="19" xfId="0" applyFont="1" applyFill="1" applyBorder="1" applyAlignment="1">
      <alignment horizontal="left" vertical="top" wrapText="1"/>
    </xf>
    <xf numFmtId="0" fontId="20" fillId="17" borderId="19" xfId="0" applyFont="1" applyFill="1" applyBorder="1" applyAlignment="1">
      <alignment horizontal="left" vertical="top" wrapText="1"/>
    </xf>
    <xf numFmtId="0" fontId="20" fillId="29" borderId="0" xfId="0" applyFont="1" applyFill="1" applyAlignment="1">
      <alignment horizontal="right" vertical="top" wrapText="1"/>
    </xf>
    <xf numFmtId="0" fontId="5" fillId="29" borderId="0" xfId="0" applyFont="1" applyFill="1" applyAlignment="1">
      <alignment horizontal="center" wrapText="1"/>
    </xf>
    <xf numFmtId="0" fontId="14" fillId="29" borderId="0" xfId="0" applyFont="1" applyFill="1" applyAlignment="1">
      <alignment horizontal="right" vertical="top" wrapText="1"/>
    </xf>
    <xf numFmtId="0" fontId="14" fillId="29" borderId="0" xfId="0" applyFont="1" applyFill="1" applyAlignment="1">
      <alignment horizontal="left" vertical="top" wrapText="1"/>
    </xf>
    <xf numFmtId="4" fontId="14" fillId="29" borderId="0" xfId="0" applyNumberFormat="1" applyFont="1" applyFill="1" applyAlignment="1">
      <alignment horizontal="right" vertical="top" wrapText="1"/>
    </xf>
    <xf numFmtId="0" fontId="5" fillId="29" borderId="19" xfId="0" applyFont="1" applyFill="1" applyBorder="1" applyAlignment="1">
      <alignment horizontal="left" vertical="top" wrapText="1"/>
    </xf>
    <xf numFmtId="0" fontId="15" fillId="28" borderId="19" xfId="0" applyFont="1" applyFill="1" applyBorder="1" applyAlignment="1">
      <alignment horizontal="left" vertical="top" wrapText="1"/>
    </xf>
    <xf numFmtId="0" fontId="5" fillId="29" borderId="0" xfId="0" applyFont="1" applyFill="1" applyAlignment="1">
      <alignment horizontal="left" vertical="top" wrapText="1"/>
    </xf>
    <xf numFmtId="0" fontId="50" fillId="30" borderId="0" xfId="2" applyFont="1" applyFill="1" applyBorder="1" applyAlignment="1" applyProtection="1">
      <alignment horizontal="center" vertical="center"/>
    </xf>
    <xf numFmtId="0" fontId="38" fillId="30" borderId="0" xfId="1" applyFont="1" applyFill="1" applyBorder="1" applyAlignment="1">
      <alignment horizontal="center" vertical="center" wrapText="1"/>
    </xf>
    <xf numFmtId="0" fontId="42" fillId="0" borderId="20" xfId="1" applyFont="1" applyBorder="1" applyAlignment="1">
      <alignment horizontal="center" vertical="center" wrapText="1"/>
    </xf>
    <xf numFmtId="0" fontId="43" fillId="0" borderId="29" xfId="1" applyFont="1" applyBorder="1" applyAlignment="1">
      <alignment horizontal="center" vertical="center" wrapText="1"/>
    </xf>
    <xf numFmtId="0" fontId="42" fillId="0" borderId="23" xfId="2" applyFont="1" applyBorder="1" applyAlignment="1" applyProtection="1">
      <alignment horizontal="center" vertical="center"/>
    </xf>
    <xf numFmtId="0" fontId="42" fillId="0" borderId="29" xfId="2" applyFont="1" applyFill="1" applyBorder="1" applyAlignment="1" applyProtection="1">
      <alignment horizontal="center" vertical="center"/>
    </xf>
    <xf numFmtId="0" fontId="46" fillId="30" borderId="33" xfId="1" applyFont="1" applyFill="1" applyBorder="1" applyAlignment="1">
      <alignment horizontal="center" vertical="center" wrapText="1"/>
    </xf>
    <xf numFmtId="0" fontId="61" fillId="31" borderId="61" xfId="8" applyFont="1" applyFill="1" applyBorder="1" applyAlignment="1" applyProtection="1">
      <alignment horizontal="center" vertical="center"/>
      <protection locked="0"/>
    </xf>
    <xf numFmtId="0" fontId="61" fillId="31" borderId="64" xfId="8" applyFont="1" applyFill="1" applyBorder="1" applyAlignment="1" applyProtection="1">
      <alignment horizontal="center" vertical="center"/>
      <protection locked="0"/>
    </xf>
    <xf numFmtId="0" fontId="61" fillId="31" borderId="62" xfId="18" applyNumberFormat="1" applyFont="1" applyFill="1" applyBorder="1" applyAlignment="1" applyProtection="1">
      <alignment horizontal="left" vertical="center" wrapText="1"/>
      <protection locked="0"/>
    </xf>
    <xf numFmtId="0" fontId="61" fillId="31" borderId="65" xfId="18" applyNumberFormat="1" applyFont="1" applyFill="1" applyBorder="1" applyAlignment="1" applyProtection="1">
      <alignment horizontal="left" vertical="center" wrapText="1"/>
      <protection locked="0"/>
    </xf>
    <xf numFmtId="164" fontId="61" fillId="34" borderId="39" xfId="3" quotePrefix="1" applyFont="1" applyFill="1" applyBorder="1" applyAlignment="1" applyProtection="1">
      <alignment horizontal="center" vertical="center"/>
      <protection locked="0"/>
    </xf>
    <xf numFmtId="164" fontId="61" fillId="34" borderId="52" xfId="3" quotePrefix="1" applyFont="1" applyFill="1" applyBorder="1" applyAlignment="1" applyProtection="1">
      <alignment horizontal="center" vertical="center"/>
      <protection locked="0"/>
    </xf>
    <xf numFmtId="0" fontId="61" fillId="31" borderId="62" xfId="18" applyNumberFormat="1" applyFont="1" applyFill="1" applyBorder="1" applyAlignment="1" applyProtection="1">
      <alignment vertical="center" wrapText="1"/>
      <protection locked="0"/>
    </xf>
    <xf numFmtId="0" fontId="61" fillId="31" borderId="65" xfId="18" applyNumberFormat="1" applyFont="1" applyFill="1" applyBorder="1" applyAlignment="1" applyProtection="1">
      <alignment vertical="center" wrapText="1"/>
      <protection locked="0"/>
    </xf>
    <xf numFmtId="167" fontId="60" fillId="33" borderId="39" xfId="21" applyFont="1" applyFill="1" applyBorder="1" applyAlignment="1" applyProtection="1">
      <alignment horizontal="center" vertical="center"/>
      <protection locked="0"/>
    </xf>
    <xf numFmtId="167" fontId="60" fillId="33" borderId="60" xfId="21" applyFont="1" applyFill="1" applyBorder="1" applyAlignment="1" applyProtection="1">
      <alignment horizontal="center" vertical="center"/>
      <protection locked="0"/>
    </xf>
    <xf numFmtId="0" fontId="60" fillId="31" borderId="41" xfId="7" applyFont="1" applyFill="1" applyBorder="1" applyAlignment="1" applyProtection="1">
      <alignment horizontal="left" vertical="center"/>
      <protection locked="0"/>
    </xf>
    <xf numFmtId="0" fontId="60" fillId="31" borderId="42" xfId="7" applyFont="1" applyFill="1" applyBorder="1" applyAlignment="1" applyProtection="1">
      <alignment horizontal="left" vertical="center"/>
      <protection locked="0"/>
    </xf>
    <xf numFmtId="0" fontId="61" fillId="31" borderId="44" xfId="7" applyFont="1" applyFill="1" applyBorder="1" applyAlignment="1">
      <alignment horizontal="right" vertical="center"/>
    </xf>
    <xf numFmtId="0" fontId="61" fillId="31" borderId="45" xfId="7" applyFont="1" applyFill="1" applyBorder="1" applyAlignment="1">
      <alignment horizontal="right" vertical="center"/>
    </xf>
    <xf numFmtId="167" fontId="61" fillId="31" borderId="49" xfId="24" applyFont="1" applyFill="1" applyBorder="1" applyAlignment="1" applyProtection="1">
      <alignment horizontal="right" vertical="center"/>
      <protection locked="0"/>
    </xf>
    <xf numFmtId="167" fontId="61" fillId="31" borderId="50" xfId="24" applyFont="1" applyFill="1" applyBorder="1" applyAlignment="1" applyProtection="1">
      <alignment horizontal="right" vertical="center"/>
      <protection locked="0"/>
    </xf>
    <xf numFmtId="0" fontId="59" fillId="32" borderId="53" xfId="8" applyFont="1" applyFill="1" applyBorder="1" applyAlignment="1">
      <alignment horizontal="center" vertical="center" wrapText="1"/>
    </xf>
    <xf numFmtId="0" fontId="59" fillId="32" borderId="57" xfId="8" applyFont="1" applyFill="1" applyBorder="1" applyAlignment="1">
      <alignment horizontal="center" vertical="center" wrapText="1"/>
    </xf>
    <xf numFmtId="0" fontId="59" fillId="32" borderId="54" xfId="8" applyFont="1" applyFill="1" applyBorder="1" applyAlignment="1">
      <alignment horizontal="center" vertical="center" wrapText="1"/>
    </xf>
    <xf numFmtId="0" fontId="59" fillId="32" borderId="58" xfId="8" applyFont="1" applyFill="1" applyBorder="1" applyAlignment="1">
      <alignment horizontal="center" vertical="center" wrapText="1"/>
    </xf>
    <xf numFmtId="170" fontId="59" fillId="32" borderId="55" xfId="8" applyNumberFormat="1" applyFont="1" applyFill="1" applyBorder="1" applyAlignment="1">
      <alignment horizontal="center" vertical="center" wrapText="1"/>
    </xf>
    <xf numFmtId="170" fontId="59" fillId="32" borderId="59" xfId="8" applyNumberFormat="1" applyFont="1" applyFill="1" applyBorder="1" applyAlignment="1">
      <alignment horizontal="center" vertical="center" wrapText="1"/>
    </xf>
    <xf numFmtId="0" fontId="55" fillId="31" borderId="34" xfId="7" applyFont="1" applyFill="1" applyBorder="1" applyAlignment="1" applyProtection="1">
      <alignment horizontal="center" vertical="center"/>
      <protection locked="0"/>
    </xf>
    <xf numFmtId="0" fontId="55" fillId="31" borderId="35" xfId="7" applyFont="1" applyFill="1" applyBorder="1" applyAlignment="1" applyProtection="1">
      <alignment horizontal="center" vertical="center"/>
      <protection locked="0"/>
    </xf>
    <xf numFmtId="0" fontId="55" fillId="31" borderId="36" xfId="7" applyFont="1" applyFill="1" applyBorder="1" applyAlignment="1" applyProtection="1">
      <alignment horizontal="center" vertical="center"/>
      <protection locked="0"/>
    </xf>
    <xf numFmtId="0" fontId="56" fillId="31" borderId="34" xfId="7" applyFont="1" applyFill="1" applyBorder="1" applyAlignment="1" applyProtection="1">
      <alignment horizontal="right" vertical="center"/>
      <protection locked="0"/>
    </xf>
    <xf numFmtId="0" fontId="56" fillId="31" borderId="37" xfId="7" applyFont="1" applyFill="1" applyBorder="1" applyAlignment="1" applyProtection="1">
      <alignment horizontal="right" vertical="center"/>
      <protection locked="0"/>
    </xf>
    <xf numFmtId="0" fontId="55" fillId="31" borderId="41" xfId="7" applyFont="1" applyFill="1" applyBorder="1" applyAlignment="1" applyProtection="1">
      <alignment horizontal="left" vertical="center"/>
      <protection locked="0"/>
    </xf>
    <xf numFmtId="0" fontId="55" fillId="31" borderId="42" xfId="7" applyFont="1" applyFill="1" applyBorder="1" applyAlignment="1" applyProtection="1">
      <alignment horizontal="left" vertical="center"/>
      <protection locked="0"/>
    </xf>
    <xf numFmtId="169" fontId="56" fillId="31" borderId="44" xfId="7" applyNumberFormat="1" applyFont="1" applyFill="1" applyBorder="1" applyAlignment="1" applyProtection="1">
      <alignment horizontal="right" vertical="center"/>
      <protection locked="0"/>
    </xf>
    <xf numFmtId="169" fontId="56" fillId="31" borderId="45" xfId="7" applyNumberFormat="1" applyFont="1" applyFill="1" applyBorder="1" applyAlignment="1" applyProtection="1">
      <alignment horizontal="right" vertical="center"/>
      <protection locked="0"/>
    </xf>
    <xf numFmtId="169" fontId="61" fillId="31" borderId="44" xfId="7" applyNumberFormat="1" applyFont="1" applyFill="1" applyBorder="1" applyAlignment="1">
      <alignment horizontal="right" vertical="center"/>
    </xf>
    <xf numFmtId="169" fontId="61" fillId="31" borderId="45" xfId="7" applyNumberFormat="1" applyFont="1" applyFill="1" applyBorder="1" applyAlignment="1">
      <alignment horizontal="right" vertical="center"/>
    </xf>
    <xf numFmtId="0" fontId="0" fillId="37" borderId="62" xfId="36" applyFont="1" applyBorder="1" applyAlignment="1">
      <alignment horizontal="center" vertical="center"/>
    </xf>
    <xf numFmtId="0" fontId="3" fillId="37" borderId="72" xfId="36" applyBorder="1" applyAlignment="1">
      <alignment horizontal="center" vertical="center"/>
    </xf>
    <xf numFmtId="0" fontId="3" fillId="37" borderId="65" xfId="36" applyBorder="1" applyAlignment="1">
      <alignment horizontal="center" vertical="center"/>
    </xf>
    <xf numFmtId="0" fontId="0" fillId="37" borderId="62" xfId="36" applyFont="1" applyBorder="1" applyAlignment="1">
      <alignment horizontal="center" vertical="center" wrapText="1"/>
    </xf>
    <xf numFmtId="0" fontId="3" fillId="37" borderId="72" xfId="36" applyBorder="1" applyAlignment="1">
      <alignment horizontal="center" vertical="center" wrapText="1"/>
    </xf>
    <xf numFmtId="0" fontId="3" fillId="37" borderId="65" xfId="36" applyBorder="1" applyAlignment="1">
      <alignment horizontal="center" vertical="center" wrapText="1"/>
    </xf>
    <xf numFmtId="0" fontId="66" fillId="36" borderId="41" xfId="35" applyBorder="1" applyAlignment="1">
      <alignment horizontal="center"/>
    </xf>
    <xf numFmtId="0" fontId="3" fillId="37" borderId="41" xfId="36" applyBorder="1" applyAlignment="1">
      <alignment horizontal="center" vertical="center" wrapText="1"/>
    </xf>
    <xf numFmtId="0" fontId="3" fillId="37" borderId="73" xfId="36" applyBorder="1" applyAlignment="1">
      <alignment horizontal="center" vertical="center" wrapText="1"/>
    </xf>
    <xf numFmtId="0" fontId="3" fillId="37" borderId="74" xfId="36" applyBorder="1" applyAlignment="1">
      <alignment horizontal="center" vertical="center" wrapText="1"/>
    </xf>
    <xf numFmtId="0" fontId="3" fillId="37" borderId="75" xfId="36" applyBorder="1" applyAlignment="1">
      <alignment horizontal="center" vertical="center" wrapText="1"/>
    </xf>
    <xf numFmtId="0" fontId="66" fillId="41" borderId="41" xfId="40" applyBorder="1" applyAlignment="1">
      <alignment horizontal="center"/>
    </xf>
  </cellXfs>
  <cellStyles count="41">
    <cellStyle name="20% - Ênfase6" xfId="36" builtinId="50"/>
    <cellStyle name="60% - Ênfase6" xfId="40" builtinId="52"/>
    <cellStyle name="Ênfase6" xfId="35" builtinId="49"/>
    <cellStyle name="Moeda" xfId="32" builtinId="4"/>
    <cellStyle name="Moeda 2" xfId="3"/>
    <cellStyle name="Moeda 2 2" xfId="4"/>
    <cellStyle name="Moeda 3" xfId="5"/>
    <cellStyle name="Moeda 4" xfId="38"/>
    <cellStyle name="Normal" xfId="0" builtinId="0"/>
    <cellStyle name="Normal 11" xfId="6"/>
    <cellStyle name="Normal 2" xfId="7"/>
    <cellStyle name="Normal 2 2" xfId="8"/>
    <cellStyle name="Normal 2 3" xfId="9"/>
    <cellStyle name="Normal 3" xfId="1"/>
    <cellStyle name="Normal 3 2" xfId="10"/>
    <cellStyle name="Normal 3 2 2" xfId="11"/>
    <cellStyle name="Normal 3 3" xfId="12"/>
    <cellStyle name="Normal 4" xfId="13"/>
    <cellStyle name="Normal 5" xfId="14"/>
    <cellStyle name="Normal 6" xfId="37"/>
    <cellStyle name="Normal 7" xfId="15"/>
    <cellStyle name="Normal 8" xfId="16"/>
    <cellStyle name="Normal 9" xfId="17"/>
    <cellStyle name="Porcentagem" xfId="33" builtinId="5"/>
    <cellStyle name="Porcentagem 2" xfId="18"/>
    <cellStyle name="Porcentagem 3" xfId="19"/>
    <cellStyle name="Porcentagem 4" xfId="20"/>
    <cellStyle name="Separador de milhares 2" xfId="39"/>
    <cellStyle name="Separador de milhares 2 2" xfId="21"/>
    <cellStyle name="Separador de milhares 2 2 2" xfId="22"/>
    <cellStyle name="Separador de milhares 2 3" xfId="23"/>
    <cellStyle name="Texto Explicativo" xfId="34" builtinId="53"/>
    <cellStyle name="Texto Explicativo 2" xfId="2"/>
    <cellStyle name="Vírgula" xfId="31" builtinId="3"/>
    <cellStyle name="Vírgula 2" xfId="24"/>
    <cellStyle name="Vírgula 2 2" xfId="25"/>
    <cellStyle name="Vírgula 2 3" xfId="26"/>
    <cellStyle name="Vírgula 3" xfId="27"/>
    <cellStyle name="Vírgula 3 2" xfId="28"/>
    <cellStyle name="Vírgula 4" xfId="29"/>
    <cellStyle name="Vírgula 6" xfId="30"/>
  </cellStyles>
  <dxfs count="41">
    <dxf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</dxf>
    <dxf>
      <fill>
        <patternFill>
          <bgColor theme="0" tint="-0.14996795556505021"/>
        </patternFill>
      </fill>
    </dxf>
    <dxf>
      <font>
        <b/>
        <i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  <name val="Calibri"/>
      </font>
      <numFmt numFmtId="0" formatCode="General"/>
      <fill>
        <patternFill>
          <bgColor rgb="FFFFFFFF"/>
        </patternFill>
      </fill>
    </dxf>
    <dxf>
      <font>
        <color rgb="FF000000"/>
        <name val="Calibri"/>
      </font>
      <numFmt numFmtId="0" formatCode="General"/>
      <fill>
        <patternFill>
          <bgColor rgb="FFFFFFFF"/>
        </patternFill>
      </fill>
    </dxf>
    <dxf>
      <font>
        <color rgb="FF000000"/>
        <name val="Calibri"/>
      </font>
      <numFmt numFmtId="0" formatCode="General"/>
      <fill>
        <patternFill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0" cy="1114425"/>
    <xdr:pic>
      <xdr:nvPicPr>
        <xdr:cNvPr id="2" name="Imagem 1"/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338145</xdr:colOff>
      <xdr:row>50</xdr:row>
      <xdr:rowOff>157892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9520245" cy="9501917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443625</xdr:colOff>
      <xdr:row>51</xdr:row>
      <xdr:rowOff>178772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0"/>
          <a:ext cx="9625725" cy="9713297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176719</xdr:colOff>
      <xdr:row>23</xdr:row>
      <xdr:rowOff>80623</xdr:rowOff>
    </xdr:from>
    <xdr:to>
      <xdr:col>4</xdr:col>
      <xdr:colOff>563322</xdr:colOff>
      <xdr:row>30</xdr:row>
      <xdr:rowOff>179983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7744" y="4281148"/>
          <a:ext cx="3606053" cy="14328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76200</xdr:colOff>
      <xdr:row>46</xdr:row>
      <xdr:rowOff>150351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"/>
          <a:ext cx="6111240" cy="80370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PROJOBRA/2%20VARAS%20TRABALHISTAS/JVE_JOINVILLE/2022%20-%20REFORMA%20FACHADA%20TP%204699-2022/1%20-%20DOCUMENTOS/2-%20CONTRATUAIS/2022_REFORMA_JVE_DOC_PROPOSTA%20MA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GLOBAL"/>
      <sheetName val="PLANILHA ORÇAMENTÁRIA"/>
      <sheetName val="SINAPI"/>
      <sheetName val="CRONOGRAMA"/>
      <sheetName val="ADM.OBRA"/>
      <sheetName val="MEM.ARQ"/>
      <sheetName val="COT-ARQ"/>
      <sheetName val="COMP.ARQ"/>
      <sheetName val="COMP.ART"/>
      <sheetName val="COMP.BDI"/>
      <sheetName val="ENC SOCIAIS"/>
      <sheetName val="ABC MATERIAIS"/>
      <sheetName val="ABC MÃO-DE-OBRA"/>
    </sheetNames>
    <sheetDataSet>
      <sheetData sheetId="0"/>
      <sheetData sheetId="1">
        <row r="3">
          <cell r="E3" t="str">
            <v>TRIBUNAL REGIONAL DO TRABALHO 12º REGIÃO/SC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18"/>
  <sheetViews>
    <sheetView tabSelected="1" showOutlineSymbols="0" showWhiteSpace="0" topLeftCell="D4" zoomScale="90" zoomScaleNormal="90" workbookViewId="0">
      <pane ySplit="1230" topLeftCell="A89" activePane="bottomLeft"/>
      <selection activeCell="A2" sqref="A2"/>
      <selection pane="bottomLeft" activeCell="G7" sqref="G7:H108"/>
    </sheetView>
  </sheetViews>
  <sheetFormatPr defaultRowHeight="14.25" x14ac:dyDescent="0.2"/>
  <cols>
    <col min="1" max="1" width="10" bestFit="1" customWidth="1"/>
    <col min="2" max="2" width="13.75" bestFit="1" customWidth="1"/>
    <col min="3" max="3" width="10" bestFit="1" customWidth="1"/>
    <col min="4" max="4" width="56.625" customWidth="1"/>
    <col min="5" max="5" width="5" bestFit="1" customWidth="1"/>
    <col min="6" max="6" width="10.125" style="190" customWidth="1"/>
    <col min="7" max="8" width="10" style="138" customWidth="1"/>
    <col min="9" max="9" width="16" customWidth="1"/>
    <col min="10" max="13" width="10" bestFit="1" customWidth="1"/>
    <col min="14" max="14" width="10.875" customWidth="1"/>
    <col min="15" max="15" width="12.125" customWidth="1"/>
    <col min="16" max="16" width="10.625" bestFit="1" customWidth="1"/>
  </cols>
  <sheetData>
    <row r="1" spans="1:16" ht="15" x14ac:dyDescent="0.2">
      <c r="A1" s="1"/>
      <c r="B1" s="1"/>
      <c r="C1" s="1"/>
      <c r="D1" s="1" t="s">
        <v>0</v>
      </c>
      <c r="E1" s="240" t="s">
        <v>1</v>
      </c>
      <c r="F1" s="240"/>
      <c r="G1" s="240"/>
      <c r="H1" s="240"/>
      <c r="I1" s="240"/>
      <c r="J1" s="240" t="s">
        <v>2</v>
      </c>
      <c r="K1" s="240"/>
      <c r="L1" s="240"/>
      <c r="M1" s="241" t="s">
        <v>383</v>
      </c>
      <c r="N1" s="241"/>
      <c r="O1" s="241"/>
      <c r="P1" s="241"/>
    </row>
    <row r="2" spans="1:16" ht="80.099999999999994" customHeight="1" x14ac:dyDescent="0.2">
      <c r="A2" s="16"/>
      <c r="B2" s="16"/>
      <c r="C2" s="16"/>
      <c r="D2" s="16" t="s">
        <v>4</v>
      </c>
      <c r="E2" s="242" t="s">
        <v>451</v>
      </c>
      <c r="F2" s="227"/>
      <c r="G2" s="227"/>
      <c r="H2" s="227"/>
      <c r="I2" s="227"/>
      <c r="J2" s="243">
        <f>COMP_BDI!D20</f>
        <v>0.25</v>
      </c>
      <c r="K2" s="227"/>
      <c r="L2" s="227"/>
      <c r="M2" s="244" t="s">
        <v>435</v>
      </c>
      <c r="N2" s="245"/>
      <c r="O2" s="245"/>
      <c r="P2" s="245"/>
    </row>
    <row r="3" spans="1:16" ht="15" x14ac:dyDescent="0.25">
      <c r="A3" s="231" t="s">
        <v>5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</row>
    <row r="4" spans="1:16" ht="15" customHeight="1" x14ac:dyDescent="0.2">
      <c r="A4" s="232" t="s">
        <v>6</v>
      </c>
      <c r="B4" s="233" t="s">
        <v>7</v>
      </c>
      <c r="C4" s="232" t="s">
        <v>8</v>
      </c>
      <c r="D4" s="232" t="s">
        <v>9</v>
      </c>
      <c r="E4" s="234" t="s">
        <v>10</v>
      </c>
      <c r="F4" s="235" t="s">
        <v>11</v>
      </c>
      <c r="G4" s="238" t="s">
        <v>385</v>
      </c>
      <c r="H4" s="238" t="s">
        <v>386</v>
      </c>
      <c r="I4" s="236" t="s">
        <v>437</v>
      </c>
      <c r="J4" s="234" t="s">
        <v>13</v>
      </c>
      <c r="K4" s="232"/>
      <c r="L4" s="232"/>
      <c r="M4" s="234" t="s">
        <v>14</v>
      </c>
      <c r="N4" s="232"/>
      <c r="O4" s="232"/>
      <c r="P4" s="233" t="s">
        <v>15</v>
      </c>
    </row>
    <row r="5" spans="1:16" ht="15" customHeight="1" x14ac:dyDescent="0.2">
      <c r="A5" s="233"/>
      <c r="B5" s="233"/>
      <c r="C5" s="233"/>
      <c r="D5" s="233"/>
      <c r="E5" s="233"/>
      <c r="F5" s="235"/>
      <c r="G5" s="239"/>
      <c r="H5" s="239"/>
      <c r="I5" s="237"/>
      <c r="J5" s="2" t="s">
        <v>16</v>
      </c>
      <c r="K5" s="2" t="s">
        <v>17</v>
      </c>
      <c r="L5" s="2" t="s">
        <v>14</v>
      </c>
      <c r="M5" s="2" t="s">
        <v>16</v>
      </c>
      <c r="N5" s="2" t="s">
        <v>17</v>
      </c>
      <c r="O5" s="2" t="s">
        <v>14</v>
      </c>
      <c r="P5" s="233"/>
    </row>
    <row r="6" spans="1:16" ht="24" customHeight="1" x14ac:dyDescent="0.2">
      <c r="A6" s="3" t="s">
        <v>18</v>
      </c>
      <c r="B6" s="3"/>
      <c r="C6" s="3"/>
      <c r="D6" s="3" t="s">
        <v>19</v>
      </c>
      <c r="E6" s="3"/>
      <c r="F6" s="181"/>
      <c r="G6" s="145"/>
      <c r="H6" s="145"/>
      <c r="I6" s="3"/>
      <c r="J6" s="3"/>
      <c r="K6" s="3"/>
      <c r="L6" s="3"/>
      <c r="M6" s="3"/>
      <c r="N6" s="3"/>
      <c r="O6" s="4">
        <f>SUM(O7:O15)</f>
        <v>0</v>
      </c>
      <c r="P6" s="5" t="e">
        <f>O6/N117</f>
        <v>#DIV/0!</v>
      </c>
    </row>
    <row r="7" spans="1:16" ht="24" customHeight="1" x14ac:dyDescent="0.2">
      <c r="A7" s="11" t="s">
        <v>20</v>
      </c>
      <c r="B7" s="13" t="s">
        <v>21</v>
      </c>
      <c r="C7" s="11" t="s">
        <v>22</v>
      </c>
      <c r="D7" s="11" t="s">
        <v>23</v>
      </c>
      <c r="E7" s="12" t="s">
        <v>24</v>
      </c>
      <c r="F7" s="182">
        <v>1</v>
      </c>
      <c r="G7" s="116"/>
      <c r="H7" s="116"/>
      <c r="I7" s="14">
        <f>ROUND(SUM(G7:H7),2)</f>
        <v>0</v>
      </c>
      <c r="J7" s="14">
        <f>ROUND(G7*(1+$J$2),2)</f>
        <v>0</v>
      </c>
      <c r="K7" s="14">
        <f>ROUND(H7*(1+$J$2),2)</f>
        <v>0</v>
      </c>
      <c r="L7" s="14">
        <f>SUM(J7:K7)</f>
        <v>0</v>
      </c>
      <c r="M7" s="14">
        <f>ROUND(J7*F7,2)</f>
        <v>0</v>
      </c>
      <c r="N7" s="14">
        <f>ROUND(K7*F7,2)</f>
        <v>0</v>
      </c>
      <c r="O7" s="14">
        <f>SUM(M7:N7)</f>
        <v>0</v>
      </c>
      <c r="P7" s="15" t="e">
        <f>O7/N117</f>
        <v>#DIV/0!</v>
      </c>
    </row>
    <row r="8" spans="1:16" ht="24" customHeight="1" x14ac:dyDescent="0.2">
      <c r="A8" s="11" t="s">
        <v>438</v>
      </c>
      <c r="B8" s="13" t="s">
        <v>27</v>
      </c>
      <c r="C8" s="11" t="s">
        <v>22</v>
      </c>
      <c r="D8" s="11" t="s">
        <v>28</v>
      </c>
      <c r="E8" s="12" t="s">
        <v>24</v>
      </c>
      <c r="F8" s="182">
        <v>4</v>
      </c>
      <c r="G8" s="116"/>
      <c r="H8" s="116"/>
      <c r="I8" s="14">
        <f t="shared" ref="I8" si="0">ROUND(SUM(G8:H8),2)</f>
        <v>0</v>
      </c>
      <c r="J8" s="14">
        <f t="shared" ref="J8:K11" si="1">ROUND(G8*(1+$J$2),2)</f>
        <v>0</v>
      </c>
      <c r="K8" s="14">
        <f t="shared" si="1"/>
        <v>0</v>
      </c>
      <c r="L8" s="14">
        <f>SUM(J8:K8)</f>
        <v>0</v>
      </c>
      <c r="M8" s="14">
        <f>ROUND(J8*F8,2)</f>
        <v>0</v>
      </c>
      <c r="N8" s="14">
        <f>ROUND(K8*F8,2)</f>
        <v>0</v>
      </c>
      <c r="O8" s="14">
        <f t="shared" ref="O8" si="2">SUM(M8:N8)</f>
        <v>0</v>
      </c>
      <c r="P8" s="15" t="e">
        <f>O8/N117</f>
        <v>#DIV/0!</v>
      </c>
    </row>
    <row r="9" spans="1:16" ht="26.1" customHeight="1" x14ac:dyDescent="0.2">
      <c r="A9" s="197" t="s">
        <v>439</v>
      </c>
      <c r="B9" s="178" t="s">
        <v>436</v>
      </c>
      <c r="C9" s="6" t="s">
        <v>22</v>
      </c>
      <c r="D9" s="164" t="s">
        <v>30</v>
      </c>
      <c r="E9" s="180" t="s">
        <v>371</v>
      </c>
      <c r="F9" s="183">
        <v>4</v>
      </c>
      <c r="G9" s="121"/>
      <c r="H9" s="121"/>
      <c r="I9" s="9">
        <f>SUM(G9:H9)</f>
        <v>0</v>
      </c>
      <c r="J9" s="9">
        <f t="shared" si="1"/>
        <v>0</v>
      </c>
      <c r="K9" s="9">
        <f t="shared" si="1"/>
        <v>0</v>
      </c>
      <c r="L9" s="9">
        <f>SUM(J9:K9)</f>
        <v>0</v>
      </c>
      <c r="M9" s="9">
        <f>ROUND(J9*F9,2)</f>
        <v>0</v>
      </c>
      <c r="N9" s="9">
        <f>ROUND(K9*F9,2)</f>
        <v>0</v>
      </c>
      <c r="O9" s="9">
        <f>SUM(M9:N9)</f>
        <v>0</v>
      </c>
      <c r="P9" s="10" t="e">
        <f>O9/N117</f>
        <v>#DIV/0!</v>
      </c>
    </row>
    <row r="10" spans="1:16" s="144" customFormat="1" ht="26.1" customHeight="1" x14ac:dyDescent="0.2">
      <c r="A10" s="197" t="s">
        <v>440</v>
      </c>
      <c r="B10" s="180" t="s">
        <v>399</v>
      </c>
      <c r="C10" s="164" t="s">
        <v>22</v>
      </c>
      <c r="D10" s="179" t="s">
        <v>401</v>
      </c>
      <c r="E10" s="180" t="s">
        <v>371</v>
      </c>
      <c r="F10" s="184">
        <v>4</v>
      </c>
      <c r="G10" s="121"/>
      <c r="H10" s="121"/>
      <c r="I10" s="165">
        <f>SUM(G10:H10)</f>
        <v>0</v>
      </c>
      <c r="J10" s="9">
        <f t="shared" si="1"/>
        <v>0</v>
      </c>
      <c r="K10" s="9">
        <f t="shared" si="1"/>
        <v>0</v>
      </c>
      <c r="L10" s="9">
        <f>SUM(J10:K10)</f>
        <v>0</v>
      </c>
      <c r="M10" s="9">
        <f>ROUND(J10*F10,2)</f>
        <v>0</v>
      </c>
      <c r="N10" s="9">
        <f>ROUND(K10*F10,2)</f>
        <v>0</v>
      </c>
      <c r="O10" s="165">
        <f>SUM(M10:N10)</f>
        <v>0</v>
      </c>
      <c r="P10" s="72" t="e">
        <f>O10/N117</f>
        <v>#DIV/0!</v>
      </c>
    </row>
    <row r="11" spans="1:16" ht="26.1" customHeight="1" x14ac:dyDescent="0.2">
      <c r="A11" s="11" t="s">
        <v>441</v>
      </c>
      <c r="B11" s="107" t="s">
        <v>369</v>
      </c>
      <c r="C11" s="105" t="s">
        <v>22</v>
      </c>
      <c r="D11" s="105" t="s">
        <v>370</v>
      </c>
      <c r="E11" s="106" t="s">
        <v>371</v>
      </c>
      <c r="F11" s="185">
        <v>4</v>
      </c>
      <c r="G11" s="116"/>
      <c r="H11" s="116"/>
      <c r="I11" s="108">
        <f>ROUND(SUM(G11:H11),2)</f>
        <v>0</v>
      </c>
      <c r="J11" s="116">
        <f t="shared" si="1"/>
        <v>0</v>
      </c>
      <c r="K11" s="116">
        <f t="shared" si="1"/>
        <v>0</v>
      </c>
      <c r="L11" s="108">
        <f>SUM(J11:K11)</f>
        <v>0</v>
      </c>
      <c r="M11" s="108">
        <f>ROUND(J11*F11,2)</f>
        <v>0</v>
      </c>
      <c r="N11" s="108">
        <f>ROUND(K11*F11,2)</f>
        <v>0</v>
      </c>
      <c r="O11" s="108">
        <f>SUM(M11:N11)</f>
        <v>0</v>
      </c>
      <c r="P11" s="109" t="e">
        <f>O11/N117</f>
        <v>#DIV/0!</v>
      </c>
    </row>
    <row r="12" spans="1:16" ht="24" customHeight="1" x14ac:dyDescent="0.2">
      <c r="A12" s="11" t="s">
        <v>442</v>
      </c>
      <c r="B12" s="13" t="s">
        <v>32</v>
      </c>
      <c r="C12" s="11" t="s">
        <v>22</v>
      </c>
      <c r="D12" s="11" t="s">
        <v>33</v>
      </c>
      <c r="E12" s="12" t="s">
        <v>24</v>
      </c>
      <c r="F12" s="182">
        <v>1</v>
      </c>
      <c r="G12" s="116"/>
      <c r="H12" s="116"/>
      <c r="I12" s="116">
        <f t="shared" ref="I12:I13" si="3">ROUND(SUM(G12:H12),2)</f>
        <v>0</v>
      </c>
      <c r="J12" s="116">
        <f t="shared" ref="J12:J13" si="4">ROUND(G12*(1+$J$2),2)</f>
        <v>0</v>
      </c>
      <c r="K12" s="116">
        <f t="shared" ref="K12:K13" si="5">ROUND(H12*(1+$J$2),2)</f>
        <v>0</v>
      </c>
      <c r="L12" s="116">
        <f t="shared" ref="L12:L13" si="6">SUM(J12:K12)</f>
        <v>0</v>
      </c>
      <c r="M12" s="116">
        <f t="shared" ref="M12:M13" si="7">ROUND(J12*F12,2)</f>
        <v>0</v>
      </c>
      <c r="N12" s="116">
        <f t="shared" ref="N12" si="8">ROUND(K12*F12,2)</f>
        <v>0</v>
      </c>
      <c r="O12" s="116">
        <f t="shared" ref="O12:O13" si="9">SUM(M12:N12)</f>
        <v>0</v>
      </c>
      <c r="P12" s="15" t="e">
        <f>O12/$N$117</f>
        <v>#DIV/0!</v>
      </c>
    </row>
    <row r="13" spans="1:16" s="104" customFormat="1" ht="20.25" customHeight="1" x14ac:dyDescent="0.2">
      <c r="A13" s="11" t="s">
        <v>443</v>
      </c>
      <c r="B13" s="102" t="s">
        <v>366</v>
      </c>
      <c r="C13" s="100" t="s">
        <v>22</v>
      </c>
      <c r="D13" s="100" t="s">
        <v>367</v>
      </c>
      <c r="E13" s="101" t="s">
        <v>24</v>
      </c>
      <c r="F13" s="185">
        <v>1</v>
      </c>
      <c r="G13" s="116"/>
      <c r="H13" s="116"/>
      <c r="I13" s="116">
        <f t="shared" si="3"/>
        <v>0</v>
      </c>
      <c r="J13" s="116">
        <f t="shared" si="4"/>
        <v>0</v>
      </c>
      <c r="K13" s="116">
        <f t="shared" si="5"/>
        <v>0</v>
      </c>
      <c r="L13" s="116">
        <f t="shared" si="6"/>
        <v>0</v>
      </c>
      <c r="M13" s="116">
        <f t="shared" si="7"/>
        <v>0</v>
      </c>
      <c r="N13" s="116">
        <f>ROUND(K13*F13,2)</f>
        <v>0</v>
      </c>
      <c r="O13" s="116">
        <f t="shared" si="9"/>
        <v>0</v>
      </c>
      <c r="P13" s="103" t="e">
        <f>O13/N117</f>
        <v>#DIV/0!</v>
      </c>
    </row>
    <row r="14" spans="1:16" ht="24" customHeight="1" x14ac:dyDescent="0.2">
      <c r="A14" s="11" t="s">
        <v>444</v>
      </c>
      <c r="B14" s="13" t="s">
        <v>25</v>
      </c>
      <c r="C14" s="11" t="s">
        <v>22</v>
      </c>
      <c r="D14" s="11" t="s">
        <v>26</v>
      </c>
      <c r="E14" s="12" t="s">
        <v>24</v>
      </c>
      <c r="F14" s="182">
        <v>1</v>
      </c>
      <c r="G14" s="116"/>
      <c r="H14" s="116"/>
      <c r="I14" s="14">
        <f>ROUND(SUM(G14:H14),2)</f>
        <v>0</v>
      </c>
      <c r="J14" s="14">
        <f t="shared" ref="J14" si="10">ROUND(G14*(1+$J$2),2)</f>
        <v>0</v>
      </c>
      <c r="K14" s="14">
        <f t="shared" ref="K14" si="11">ROUND(H14*(1+$J$2),2)</f>
        <v>0</v>
      </c>
      <c r="L14" s="14">
        <f t="shared" ref="L14" si="12">SUM(J14:K14)</f>
        <v>0</v>
      </c>
      <c r="M14" s="14">
        <f t="shared" ref="M14" si="13">ROUND(J14*F14,2)</f>
        <v>0</v>
      </c>
      <c r="N14" s="14">
        <f t="shared" ref="N14" si="14">ROUND(K14*F14,2)</f>
        <v>0</v>
      </c>
      <c r="O14" s="14">
        <f>SUM(M14:N14)</f>
        <v>0</v>
      </c>
      <c r="P14" s="15" t="e">
        <f>O14/N117</f>
        <v>#DIV/0!</v>
      </c>
    </row>
    <row r="15" spans="1:16" ht="24" customHeight="1" x14ac:dyDescent="0.2">
      <c r="A15" s="11" t="s">
        <v>445</v>
      </c>
      <c r="B15" s="191"/>
      <c r="C15" s="105" t="s">
        <v>22</v>
      </c>
      <c r="D15" s="198" t="s">
        <v>446</v>
      </c>
      <c r="E15" s="106" t="s">
        <v>24</v>
      </c>
      <c r="F15" s="185">
        <v>1</v>
      </c>
      <c r="G15" s="116"/>
      <c r="H15" s="116"/>
      <c r="I15" s="14">
        <f>ROUND(SUM(G15:H15),2)</f>
        <v>0</v>
      </c>
      <c r="J15" s="14">
        <f>ROUND(G15*(1+$J$2),2)</f>
        <v>0</v>
      </c>
      <c r="K15" s="14">
        <f>ROUND(H15*(1+$J$2),2)</f>
        <v>0</v>
      </c>
      <c r="L15" s="14">
        <f>SUM(J15:K15)</f>
        <v>0</v>
      </c>
      <c r="M15" s="14">
        <f>ROUND(J15*F15,2)</f>
        <v>0</v>
      </c>
      <c r="N15" s="14">
        <f>ROUND(K15*F15,2)</f>
        <v>0</v>
      </c>
      <c r="O15" s="14">
        <f>SUM(M15:N15)</f>
        <v>0</v>
      </c>
      <c r="P15" s="109" t="e">
        <f>O15/N117</f>
        <v>#DIV/0!</v>
      </c>
    </row>
    <row r="16" spans="1:16" ht="24" customHeight="1" x14ac:dyDescent="0.2">
      <c r="A16" s="3" t="s">
        <v>34</v>
      </c>
      <c r="B16" s="3"/>
      <c r="C16" s="3"/>
      <c r="D16" s="3" t="s">
        <v>35</v>
      </c>
      <c r="E16" s="3"/>
      <c r="F16" s="181"/>
      <c r="G16" s="167"/>
      <c r="H16" s="167"/>
      <c r="I16" s="3"/>
      <c r="J16" s="3"/>
      <c r="K16" s="3"/>
      <c r="L16" s="3"/>
      <c r="M16" s="3"/>
      <c r="N16" s="3"/>
      <c r="O16" s="4">
        <f>SUM(O17:O27)</f>
        <v>0</v>
      </c>
      <c r="P16" s="5" t="e">
        <f>O16/N117</f>
        <v>#DIV/0!</v>
      </c>
    </row>
    <row r="17" spans="1:16" ht="28.9" customHeight="1" x14ac:dyDescent="0.2">
      <c r="A17" s="6" t="s">
        <v>36</v>
      </c>
      <c r="B17" s="8">
        <v>97655</v>
      </c>
      <c r="C17" s="6" t="s">
        <v>29</v>
      </c>
      <c r="D17" s="194" t="s">
        <v>38</v>
      </c>
      <c r="E17" s="7" t="s">
        <v>24</v>
      </c>
      <c r="F17" s="183">
        <v>1</v>
      </c>
      <c r="G17" s="121"/>
      <c r="H17" s="121"/>
      <c r="I17" s="9">
        <f>ROUND(SUM(G17:H17),2)</f>
        <v>0</v>
      </c>
      <c r="J17" s="9">
        <f>ROUND(G17*(1+$J$2),2)</f>
        <v>0</v>
      </c>
      <c r="K17" s="9">
        <f>ROUND(H17*(1+$J$2),2)</f>
        <v>0</v>
      </c>
      <c r="L17" s="9">
        <f>SUM(J17:K17)</f>
        <v>0</v>
      </c>
      <c r="M17" s="9">
        <f>ROUND(J17*F17,2)</f>
        <v>0</v>
      </c>
      <c r="N17" s="9">
        <f>ROUND(K17*F17,2)</f>
        <v>0</v>
      </c>
      <c r="O17" s="195">
        <f>SUM(M17:N17)</f>
        <v>0</v>
      </c>
      <c r="P17" s="10" t="e">
        <f t="shared" ref="P17:P24" si="15">O17/$N$117</f>
        <v>#DIV/0!</v>
      </c>
    </row>
    <row r="18" spans="1:16" ht="26.1" customHeight="1" x14ac:dyDescent="0.2">
      <c r="A18" s="6" t="s">
        <v>39</v>
      </c>
      <c r="B18" s="8" t="s">
        <v>40</v>
      </c>
      <c r="C18" s="6" t="s">
        <v>22</v>
      </c>
      <c r="D18" s="6" t="s">
        <v>41</v>
      </c>
      <c r="E18" s="7" t="s">
        <v>42</v>
      </c>
      <c r="F18" s="183">
        <v>1</v>
      </c>
      <c r="G18" s="121"/>
      <c r="H18" s="121"/>
      <c r="I18" s="9">
        <f t="shared" ref="I18:I25" si="16">ROUND(SUM(G18:H18),2)</f>
        <v>0</v>
      </c>
      <c r="J18" s="9">
        <f t="shared" ref="J18:J25" si="17">ROUND(G18*(1+$J$2),2)</f>
        <v>0</v>
      </c>
      <c r="K18" s="9">
        <f t="shared" ref="K18:K24" si="18">ROUND(H18*(1+$J$2),2)</f>
        <v>0</v>
      </c>
      <c r="L18" s="9">
        <f t="shared" ref="L18:L24" si="19">SUM(J18:K18)</f>
        <v>0</v>
      </c>
      <c r="M18" s="9">
        <f t="shared" ref="M18:M76" si="20">ROUND(J18*F18,2)</f>
        <v>0</v>
      </c>
      <c r="N18" s="9">
        <f t="shared" ref="N18:N25" si="21">ROUND(K18*F18,2)</f>
        <v>0</v>
      </c>
      <c r="O18" s="9">
        <f t="shared" ref="O18:O24" si="22">SUM(M18:N18)</f>
        <v>0</v>
      </c>
      <c r="P18" s="10" t="e">
        <f t="shared" si="15"/>
        <v>#DIV/0!</v>
      </c>
    </row>
    <row r="19" spans="1:16" ht="51.95" customHeight="1" x14ac:dyDescent="0.2">
      <c r="A19" s="6" t="s">
        <v>43</v>
      </c>
      <c r="B19" s="8" t="s">
        <v>44</v>
      </c>
      <c r="C19" s="6" t="s">
        <v>29</v>
      </c>
      <c r="D19" s="6" t="s">
        <v>45</v>
      </c>
      <c r="E19" s="7" t="s">
        <v>46</v>
      </c>
      <c r="F19" s="183">
        <v>50</v>
      </c>
      <c r="G19" s="121"/>
      <c r="H19" s="121"/>
      <c r="I19" s="9">
        <f t="shared" si="16"/>
        <v>0</v>
      </c>
      <c r="J19" s="9">
        <f t="shared" si="17"/>
        <v>0</v>
      </c>
      <c r="K19" s="9">
        <f t="shared" si="18"/>
        <v>0</v>
      </c>
      <c r="L19" s="9">
        <f t="shared" si="19"/>
        <v>0</v>
      </c>
      <c r="M19" s="9">
        <f t="shared" si="20"/>
        <v>0</v>
      </c>
      <c r="N19" s="9">
        <f t="shared" si="21"/>
        <v>0</v>
      </c>
      <c r="O19" s="9">
        <f t="shared" si="22"/>
        <v>0</v>
      </c>
      <c r="P19" s="10" t="e">
        <f t="shared" si="15"/>
        <v>#DIV/0!</v>
      </c>
    </row>
    <row r="20" spans="1:16" ht="26.1" customHeight="1" x14ac:dyDescent="0.2">
      <c r="A20" s="6" t="s">
        <v>47</v>
      </c>
      <c r="B20" s="8" t="s">
        <v>48</v>
      </c>
      <c r="C20" s="6" t="s">
        <v>29</v>
      </c>
      <c r="D20" s="6" t="s">
        <v>49</v>
      </c>
      <c r="E20" s="7" t="s">
        <v>50</v>
      </c>
      <c r="F20" s="183">
        <v>20</v>
      </c>
      <c r="G20" s="121"/>
      <c r="H20" s="121"/>
      <c r="I20" s="9">
        <f t="shared" si="16"/>
        <v>0</v>
      </c>
      <c r="J20" s="9">
        <f t="shared" si="17"/>
        <v>0</v>
      </c>
      <c r="K20" s="9">
        <f t="shared" si="18"/>
        <v>0</v>
      </c>
      <c r="L20" s="9">
        <f t="shared" si="19"/>
        <v>0</v>
      </c>
      <c r="M20" s="9">
        <f t="shared" si="20"/>
        <v>0</v>
      </c>
      <c r="N20" s="9">
        <f t="shared" si="21"/>
        <v>0</v>
      </c>
      <c r="O20" s="9">
        <f t="shared" si="22"/>
        <v>0</v>
      </c>
      <c r="P20" s="10" t="e">
        <f t="shared" si="15"/>
        <v>#DIV/0!</v>
      </c>
    </row>
    <row r="21" spans="1:16" s="74" customFormat="1" ht="26.1" customHeight="1" x14ac:dyDescent="0.2">
      <c r="A21" s="6" t="s">
        <v>51</v>
      </c>
      <c r="B21" s="8" t="s">
        <v>52</v>
      </c>
      <c r="C21" s="6" t="s">
        <v>22</v>
      </c>
      <c r="D21" s="6" t="s">
        <v>53</v>
      </c>
      <c r="E21" s="7" t="s">
        <v>54</v>
      </c>
      <c r="F21" s="183">
        <v>6</v>
      </c>
      <c r="G21" s="121"/>
      <c r="H21" s="121"/>
      <c r="I21" s="9">
        <f t="shared" si="16"/>
        <v>0</v>
      </c>
      <c r="J21" s="9">
        <f t="shared" si="17"/>
        <v>0</v>
      </c>
      <c r="K21" s="9">
        <f t="shared" si="18"/>
        <v>0</v>
      </c>
      <c r="L21" s="9">
        <f t="shared" si="19"/>
        <v>0</v>
      </c>
      <c r="M21" s="9">
        <f t="shared" si="20"/>
        <v>0</v>
      </c>
      <c r="N21" s="9">
        <f t="shared" si="21"/>
        <v>0</v>
      </c>
      <c r="O21" s="9">
        <f t="shared" si="22"/>
        <v>0</v>
      </c>
      <c r="P21" s="10" t="e">
        <f t="shared" si="15"/>
        <v>#DIV/0!</v>
      </c>
    </row>
    <row r="22" spans="1:16" s="200" customFormat="1" ht="26.1" customHeight="1" x14ac:dyDescent="0.2">
      <c r="A22" s="164" t="s">
        <v>368</v>
      </c>
      <c r="B22" s="120" t="s">
        <v>463</v>
      </c>
      <c r="C22" s="201" t="s">
        <v>22</v>
      </c>
      <c r="D22" s="201" t="s">
        <v>464</v>
      </c>
      <c r="E22" s="119" t="s">
        <v>24</v>
      </c>
      <c r="F22" s="120">
        <v>1</v>
      </c>
      <c r="G22" s="121"/>
      <c r="H22" s="121"/>
      <c r="I22" s="9">
        <f t="shared" si="16"/>
        <v>0</v>
      </c>
      <c r="J22" s="9">
        <f t="shared" si="17"/>
        <v>0</v>
      </c>
      <c r="K22" s="9">
        <f t="shared" si="18"/>
        <v>0</v>
      </c>
      <c r="L22" s="9">
        <f t="shared" si="19"/>
        <v>0</v>
      </c>
      <c r="M22" s="9">
        <f t="shared" si="20"/>
        <v>0</v>
      </c>
      <c r="N22" s="9">
        <f t="shared" si="21"/>
        <v>0</v>
      </c>
      <c r="O22" s="9">
        <f t="shared" si="22"/>
        <v>0</v>
      </c>
      <c r="P22" s="10" t="e">
        <f t="shared" si="15"/>
        <v>#DIV/0!</v>
      </c>
    </row>
    <row r="23" spans="1:16" s="200" customFormat="1" ht="26.1" customHeight="1" x14ac:dyDescent="0.2">
      <c r="A23" s="164" t="s">
        <v>378</v>
      </c>
      <c r="B23" s="120" t="s">
        <v>465</v>
      </c>
      <c r="C23" s="201" t="s">
        <v>22</v>
      </c>
      <c r="D23" s="201" t="s">
        <v>466</v>
      </c>
      <c r="E23" s="119" t="s">
        <v>24</v>
      </c>
      <c r="F23" s="120">
        <v>8</v>
      </c>
      <c r="G23" s="121"/>
      <c r="H23" s="121"/>
      <c r="I23" s="9">
        <f t="shared" si="16"/>
        <v>0</v>
      </c>
      <c r="J23" s="9">
        <f t="shared" si="17"/>
        <v>0</v>
      </c>
      <c r="K23" s="9">
        <f t="shared" si="18"/>
        <v>0</v>
      </c>
      <c r="L23" s="9">
        <f t="shared" si="19"/>
        <v>0</v>
      </c>
      <c r="M23" s="9">
        <f t="shared" si="20"/>
        <v>0</v>
      </c>
      <c r="N23" s="9">
        <f t="shared" si="21"/>
        <v>0</v>
      </c>
      <c r="O23" s="9">
        <f t="shared" si="22"/>
        <v>0</v>
      </c>
      <c r="P23" s="10" t="e">
        <f t="shared" si="15"/>
        <v>#DIV/0!</v>
      </c>
    </row>
    <row r="24" spans="1:16" s="200" customFormat="1" ht="26.1" customHeight="1" x14ac:dyDescent="0.2">
      <c r="A24" s="164" t="s">
        <v>379</v>
      </c>
      <c r="B24" s="120" t="s">
        <v>467</v>
      </c>
      <c r="C24" s="201" t="s">
        <v>22</v>
      </c>
      <c r="D24" s="201" t="s">
        <v>468</v>
      </c>
      <c r="E24" s="119" t="s">
        <v>46</v>
      </c>
      <c r="F24" s="120">
        <v>40</v>
      </c>
      <c r="G24" s="121"/>
      <c r="H24" s="121"/>
      <c r="I24" s="9">
        <f t="shared" si="16"/>
        <v>0</v>
      </c>
      <c r="J24" s="9">
        <f t="shared" si="17"/>
        <v>0</v>
      </c>
      <c r="K24" s="9">
        <f t="shared" si="18"/>
        <v>0</v>
      </c>
      <c r="L24" s="9">
        <f t="shared" si="19"/>
        <v>0</v>
      </c>
      <c r="M24" s="9">
        <f t="shared" si="20"/>
        <v>0</v>
      </c>
      <c r="N24" s="9">
        <f t="shared" si="21"/>
        <v>0</v>
      </c>
      <c r="O24" s="9">
        <f t="shared" si="22"/>
        <v>0</v>
      </c>
      <c r="P24" s="10" t="e">
        <f t="shared" si="15"/>
        <v>#DIV/0!</v>
      </c>
    </row>
    <row r="25" spans="1:16" s="117" customFormat="1" ht="26.1" customHeight="1" x14ac:dyDescent="0.2">
      <c r="A25" s="110" t="s">
        <v>452</v>
      </c>
      <c r="B25" s="112" t="s">
        <v>372</v>
      </c>
      <c r="C25" s="110" t="s">
        <v>22</v>
      </c>
      <c r="D25" s="110" t="s">
        <v>373</v>
      </c>
      <c r="E25" s="111" t="s">
        <v>31</v>
      </c>
      <c r="F25" s="186">
        <v>16</v>
      </c>
      <c r="G25" s="121"/>
      <c r="H25" s="121"/>
      <c r="I25" s="9">
        <f t="shared" si="16"/>
        <v>0</v>
      </c>
      <c r="J25" s="9">
        <f t="shared" si="17"/>
        <v>0</v>
      </c>
      <c r="K25" s="9">
        <f>ROUND(H25*(1+$J$2),2)</f>
        <v>0</v>
      </c>
      <c r="L25" s="9">
        <f>SUM(J25:K25)</f>
        <v>0</v>
      </c>
      <c r="M25" s="9">
        <f t="shared" si="20"/>
        <v>0</v>
      </c>
      <c r="N25" s="9">
        <f t="shared" si="21"/>
        <v>0</v>
      </c>
      <c r="O25" s="9">
        <f>SUM(M25:N25)</f>
        <v>0</v>
      </c>
      <c r="P25" s="122" t="e">
        <f>O25/N117</f>
        <v>#DIV/0!</v>
      </c>
    </row>
    <row r="26" spans="1:16" s="117" customFormat="1" ht="26.1" customHeight="1" x14ac:dyDescent="0.2">
      <c r="A26" s="113" t="s">
        <v>453</v>
      </c>
      <c r="B26" s="115" t="s">
        <v>374</v>
      </c>
      <c r="C26" s="113" t="s">
        <v>29</v>
      </c>
      <c r="D26" s="113" t="s">
        <v>375</v>
      </c>
      <c r="E26" s="114" t="s">
        <v>42</v>
      </c>
      <c r="F26" s="185">
        <v>80</v>
      </c>
      <c r="G26" s="116"/>
      <c r="H26" s="116"/>
      <c r="I26" s="116">
        <f>ROUND(SUM(G26:H26),2)</f>
        <v>0</v>
      </c>
      <c r="J26" s="116">
        <f>ROUND(G26*(1+$J$2),2)</f>
        <v>0</v>
      </c>
      <c r="K26" s="116">
        <f>ROUND(H26*(1+$J$2),2)</f>
        <v>0</v>
      </c>
      <c r="L26" s="116">
        <f>SUM(J26:K26)</f>
        <v>0</v>
      </c>
      <c r="M26" s="116">
        <f>ROUND(J26*F26,2)</f>
        <v>0</v>
      </c>
      <c r="N26" s="116">
        <f>ROUND(K26*F26,2)</f>
        <v>0</v>
      </c>
      <c r="O26" s="116">
        <f>SUM(M26:N26)</f>
        <v>0</v>
      </c>
      <c r="P26" s="15" t="e">
        <f>O26/$N$117</f>
        <v>#DIV/0!</v>
      </c>
    </row>
    <row r="27" spans="1:16" s="117" customFormat="1" ht="26.1" customHeight="1" x14ac:dyDescent="0.2">
      <c r="A27" s="118" t="s">
        <v>454</v>
      </c>
      <c r="B27" s="120" t="s">
        <v>376</v>
      </c>
      <c r="C27" s="118" t="s">
        <v>29</v>
      </c>
      <c r="D27" s="118" t="s">
        <v>377</v>
      </c>
      <c r="E27" s="119" t="s">
        <v>42</v>
      </c>
      <c r="F27" s="186">
        <v>8.5</v>
      </c>
      <c r="G27" s="121"/>
      <c r="H27" s="121"/>
      <c r="I27" s="121">
        <f>ROUND(SUM(G27:H27),2)</f>
        <v>0</v>
      </c>
      <c r="J27" s="121">
        <f>ROUND(G27*(1+$J$2),2)</f>
        <v>0</v>
      </c>
      <c r="K27" s="121">
        <f>ROUND(H27*(1+$J$2),2)</f>
        <v>0</v>
      </c>
      <c r="L27" s="121">
        <f>SUM(J27:K27)</f>
        <v>0</v>
      </c>
      <c r="M27" s="9">
        <f t="shared" si="20"/>
        <v>0</v>
      </c>
      <c r="N27" s="121">
        <f>ROUND(K27*F27,2)</f>
        <v>0</v>
      </c>
      <c r="O27" s="121">
        <f>SUM(M27:N27)</f>
        <v>0</v>
      </c>
      <c r="P27" s="122" t="e">
        <f>O27/N117</f>
        <v>#DIV/0!</v>
      </c>
    </row>
    <row r="28" spans="1:16" ht="24" customHeight="1" x14ac:dyDescent="0.2">
      <c r="A28" s="3" t="s">
        <v>55</v>
      </c>
      <c r="B28" s="3"/>
      <c r="C28" s="3"/>
      <c r="D28" s="3" t="s">
        <v>56</v>
      </c>
      <c r="E28" s="3"/>
      <c r="F28" s="181"/>
      <c r="G28" s="167"/>
      <c r="H28" s="167"/>
      <c r="I28" s="3"/>
      <c r="J28" s="3"/>
      <c r="K28" s="3"/>
      <c r="L28" s="3"/>
      <c r="M28" s="3"/>
      <c r="N28" s="3"/>
      <c r="O28" s="199">
        <f>SUM(O29:O37)</f>
        <v>0</v>
      </c>
      <c r="P28" s="5" t="e">
        <f>O28/N117</f>
        <v>#DIV/0!</v>
      </c>
    </row>
    <row r="29" spans="1:16" x14ac:dyDescent="0.2">
      <c r="A29" s="6" t="s">
        <v>57</v>
      </c>
      <c r="B29" s="8" t="s">
        <v>58</v>
      </c>
      <c r="C29" s="6" t="s">
        <v>22</v>
      </c>
      <c r="D29" s="6" t="s">
        <v>59</v>
      </c>
      <c r="E29" s="7" t="s">
        <v>42</v>
      </c>
      <c r="F29" s="183">
        <v>837.2</v>
      </c>
      <c r="G29" s="121"/>
      <c r="H29" s="121"/>
      <c r="I29" s="9">
        <f>ROUND(SUM(G29:H29),2)</f>
        <v>0</v>
      </c>
      <c r="J29" s="121">
        <f t="shared" ref="J29:J76" si="23">ROUND(G29*(1+$J$2),2)</f>
        <v>0</v>
      </c>
      <c r="K29" s="121">
        <f t="shared" ref="K29:K76" si="24">ROUND(H29*(1+$J$2),2)</f>
        <v>0</v>
      </c>
      <c r="L29" s="121">
        <f t="shared" ref="L29:L76" si="25">SUM(J29:K29)</f>
        <v>0</v>
      </c>
      <c r="M29" s="9">
        <f t="shared" si="20"/>
        <v>0</v>
      </c>
      <c r="N29" s="121">
        <f t="shared" ref="N29:N76" si="26">ROUND(K29*F29,2)</f>
        <v>0</v>
      </c>
      <c r="O29" s="121">
        <f t="shared" ref="O29:O76" si="27">SUM(M29:N29)</f>
        <v>0</v>
      </c>
      <c r="P29" s="10" t="e">
        <f t="shared" ref="P29:P37" si="28">O29/$N$117</f>
        <v>#DIV/0!</v>
      </c>
    </row>
    <row r="30" spans="1:16" ht="26.1" customHeight="1" x14ac:dyDescent="0.2">
      <c r="A30" s="6" t="s">
        <v>60</v>
      </c>
      <c r="B30" s="8" t="s">
        <v>61</v>
      </c>
      <c r="C30" s="6" t="s">
        <v>22</v>
      </c>
      <c r="D30" s="6" t="s">
        <v>62</v>
      </c>
      <c r="E30" s="7" t="s">
        <v>63</v>
      </c>
      <c r="F30" s="183">
        <v>2</v>
      </c>
      <c r="G30" s="121"/>
      <c r="H30" s="121"/>
      <c r="I30" s="9">
        <f t="shared" ref="I30:I76" si="29">ROUND(SUM(G30:H30),2)</f>
        <v>0</v>
      </c>
      <c r="J30" s="121">
        <f t="shared" si="23"/>
        <v>0</v>
      </c>
      <c r="K30" s="121">
        <f t="shared" si="24"/>
        <v>0</v>
      </c>
      <c r="L30" s="121">
        <f t="shared" si="25"/>
        <v>0</v>
      </c>
      <c r="M30" s="9">
        <f t="shared" si="20"/>
        <v>0</v>
      </c>
      <c r="N30" s="121">
        <f t="shared" si="26"/>
        <v>0</v>
      </c>
      <c r="O30" s="121">
        <f t="shared" si="27"/>
        <v>0</v>
      </c>
      <c r="P30" s="10" t="e">
        <f t="shared" si="28"/>
        <v>#DIV/0!</v>
      </c>
    </row>
    <row r="31" spans="1:16" ht="39" customHeight="1" x14ac:dyDescent="0.2">
      <c r="A31" s="6" t="s">
        <v>64</v>
      </c>
      <c r="B31" s="8" t="s">
        <v>65</v>
      </c>
      <c r="C31" s="6" t="s">
        <v>22</v>
      </c>
      <c r="D31" s="6" t="s">
        <v>66</v>
      </c>
      <c r="E31" s="7" t="s">
        <v>63</v>
      </c>
      <c r="F31" s="183">
        <v>40</v>
      </c>
      <c r="G31" s="121"/>
      <c r="H31" s="121"/>
      <c r="I31" s="9">
        <f t="shared" si="29"/>
        <v>0</v>
      </c>
      <c r="J31" s="121">
        <f t="shared" si="23"/>
        <v>0</v>
      </c>
      <c r="K31" s="121">
        <f t="shared" si="24"/>
        <v>0</v>
      </c>
      <c r="L31" s="121">
        <f t="shared" si="25"/>
        <v>0</v>
      </c>
      <c r="M31" s="9">
        <f t="shared" si="20"/>
        <v>0</v>
      </c>
      <c r="N31" s="121">
        <f t="shared" si="26"/>
        <v>0</v>
      </c>
      <c r="O31" s="121">
        <f t="shared" si="27"/>
        <v>0</v>
      </c>
      <c r="P31" s="10" t="e">
        <f t="shared" si="28"/>
        <v>#DIV/0!</v>
      </c>
    </row>
    <row r="32" spans="1:16" ht="26.1" customHeight="1" x14ac:dyDescent="0.2">
      <c r="A32" s="6" t="s">
        <v>67</v>
      </c>
      <c r="B32" s="8" t="s">
        <v>68</v>
      </c>
      <c r="C32" s="6" t="s">
        <v>29</v>
      </c>
      <c r="D32" s="6" t="s">
        <v>69</v>
      </c>
      <c r="E32" s="7" t="s">
        <v>42</v>
      </c>
      <c r="F32" s="183">
        <v>761.2</v>
      </c>
      <c r="G32" s="121"/>
      <c r="H32" s="121"/>
      <c r="I32" s="9">
        <f t="shared" si="29"/>
        <v>0</v>
      </c>
      <c r="J32" s="121">
        <f t="shared" si="23"/>
        <v>0</v>
      </c>
      <c r="K32" s="121">
        <f t="shared" si="24"/>
        <v>0</v>
      </c>
      <c r="L32" s="121">
        <f t="shared" si="25"/>
        <v>0</v>
      </c>
      <c r="M32" s="9">
        <f t="shared" si="20"/>
        <v>0</v>
      </c>
      <c r="N32" s="121">
        <f t="shared" si="26"/>
        <v>0</v>
      </c>
      <c r="O32" s="121">
        <f t="shared" si="27"/>
        <v>0</v>
      </c>
      <c r="P32" s="10" t="e">
        <f t="shared" si="28"/>
        <v>#DIV/0!</v>
      </c>
    </row>
    <row r="33" spans="1:16" ht="39" customHeight="1" x14ac:dyDescent="0.2">
      <c r="A33" s="6" t="s">
        <v>70</v>
      </c>
      <c r="B33" s="8" t="s">
        <v>71</v>
      </c>
      <c r="C33" s="6" t="s">
        <v>29</v>
      </c>
      <c r="D33" s="6" t="s">
        <v>72</v>
      </c>
      <c r="E33" s="7" t="s">
        <v>42</v>
      </c>
      <c r="F33" s="183">
        <v>76</v>
      </c>
      <c r="G33" s="121"/>
      <c r="H33" s="121"/>
      <c r="I33" s="9">
        <f t="shared" si="29"/>
        <v>0</v>
      </c>
      <c r="J33" s="121">
        <f t="shared" si="23"/>
        <v>0</v>
      </c>
      <c r="K33" s="121">
        <f t="shared" si="24"/>
        <v>0</v>
      </c>
      <c r="L33" s="121">
        <f t="shared" si="25"/>
        <v>0</v>
      </c>
      <c r="M33" s="9">
        <f t="shared" si="20"/>
        <v>0</v>
      </c>
      <c r="N33" s="121">
        <f t="shared" si="26"/>
        <v>0</v>
      </c>
      <c r="O33" s="121">
        <f t="shared" si="27"/>
        <v>0</v>
      </c>
      <c r="P33" s="10" t="e">
        <f t="shared" si="28"/>
        <v>#DIV/0!</v>
      </c>
    </row>
    <row r="34" spans="1:16" ht="26.1" customHeight="1" x14ac:dyDescent="0.2">
      <c r="A34" s="6" t="s">
        <v>73</v>
      </c>
      <c r="B34" s="8" t="s">
        <v>74</v>
      </c>
      <c r="C34" s="6" t="s">
        <v>29</v>
      </c>
      <c r="D34" s="6" t="s">
        <v>75</v>
      </c>
      <c r="E34" s="7" t="s">
        <v>42</v>
      </c>
      <c r="F34" s="183">
        <v>761.2</v>
      </c>
      <c r="G34" s="121"/>
      <c r="H34" s="121"/>
      <c r="I34" s="9">
        <f t="shared" si="29"/>
        <v>0</v>
      </c>
      <c r="J34" s="121">
        <f t="shared" si="23"/>
        <v>0</v>
      </c>
      <c r="K34" s="121">
        <f t="shared" si="24"/>
        <v>0</v>
      </c>
      <c r="L34" s="121">
        <f t="shared" si="25"/>
        <v>0</v>
      </c>
      <c r="M34" s="9">
        <f t="shared" si="20"/>
        <v>0</v>
      </c>
      <c r="N34" s="121">
        <f t="shared" si="26"/>
        <v>0</v>
      </c>
      <c r="O34" s="121">
        <f t="shared" si="27"/>
        <v>0</v>
      </c>
      <c r="P34" s="10" t="e">
        <f t="shared" si="28"/>
        <v>#DIV/0!</v>
      </c>
    </row>
    <row r="35" spans="1:16" ht="26.1" customHeight="1" x14ac:dyDescent="0.2">
      <c r="A35" s="6" t="s">
        <v>76</v>
      </c>
      <c r="B35" s="8" t="s">
        <v>77</v>
      </c>
      <c r="C35" s="6" t="s">
        <v>29</v>
      </c>
      <c r="D35" s="6" t="s">
        <v>78</v>
      </c>
      <c r="E35" s="7" t="s">
        <v>42</v>
      </c>
      <c r="F35" s="183">
        <v>76</v>
      </c>
      <c r="G35" s="121"/>
      <c r="H35" s="121"/>
      <c r="I35" s="9">
        <f t="shared" si="29"/>
        <v>0</v>
      </c>
      <c r="J35" s="121">
        <f t="shared" si="23"/>
        <v>0</v>
      </c>
      <c r="K35" s="121">
        <f t="shared" si="24"/>
        <v>0</v>
      </c>
      <c r="L35" s="121">
        <f t="shared" si="25"/>
        <v>0</v>
      </c>
      <c r="M35" s="9">
        <f t="shared" si="20"/>
        <v>0</v>
      </c>
      <c r="N35" s="121">
        <f t="shared" si="26"/>
        <v>0</v>
      </c>
      <c r="O35" s="121">
        <f t="shared" si="27"/>
        <v>0</v>
      </c>
      <c r="P35" s="10" t="e">
        <f t="shared" si="28"/>
        <v>#DIV/0!</v>
      </c>
    </row>
    <row r="36" spans="1:16" ht="26.1" customHeight="1" x14ac:dyDescent="0.2">
      <c r="A36" s="6" t="s">
        <v>79</v>
      </c>
      <c r="B36" s="8" t="s">
        <v>68</v>
      </c>
      <c r="C36" s="6" t="s">
        <v>29</v>
      </c>
      <c r="D36" s="6" t="s">
        <v>80</v>
      </c>
      <c r="E36" s="7" t="s">
        <v>42</v>
      </c>
      <c r="F36" s="183">
        <v>15</v>
      </c>
      <c r="G36" s="121"/>
      <c r="H36" s="121"/>
      <c r="I36" s="9">
        <f t="shared" si="29"/>
        <v>0</v>
      </c>
      <c r="J36" s="121">
        <f t="shared" si="23"/>
        <v>0</v>
      </c>
      <c r="K36" s="121">
        <f t="shared" si="24"/>
        <v>0</v>
      </c>
      <c r="L36" s="121">
        <f t="shared" si="25"/>
        <v>0</v>
      </c>
      <c r="M36" s="9">
        <f t="shared" si="20"/>
        <v>0</v>
      </c>
      <c r="N36" s="121">
        <f t="shared" si="26"/>
        <v>0</v>
      </c>
      <c r="O36" s="121">
        <f t="shared" si="27"/>
        <v>0</v>
      </c>
      <c r="P36" s="10" t="e">
        <f t="shared" si="28"/>
        <v>#DIV/0!</v>
      </c>
    </row>
    <row r="37" spans="1:16" ht="24" customHeight="1" x14ac:dyDescent="0.2">
      <c r="A37" s="6" t="s">
        <v>81</v>
      </c>
      <c r="B37" s="8" t="s">
        <v>82</v>
      </c>
      <c r="C37" s="6" t="s">
        <v>29</v>
      </c>
      <c r="D37" s="6" t="s">
        <v>83</v>
      </c>
      <c r="E37" s="7" t="s">
        <v>42</v>
      </c>
      <c r="F37" s="183">
        <v>15</v>
      </c>
      <c r="G37" s="121"/>
      <c r="H37" s="121"/>
      <c r="I37" s="9">
        <f t="shared" si="29"/>
        <v>0</v>
      </c>
      <c r="J37" s="121">
        <f t="shared" si="23"/>
        <v>0</v>
      </c>
      <c r="K37" s="121">
        <f t="shared" si="24"/>
        <v>0</v>
      </c>
      <c r="L37" s="121">
        <f t="shared" si="25"/>
        <v>0</v>
      </c>
      <c r="M37" s="9">
        <f t="shared" si="20"/>
        <v>0</v>
      </c>
      <c r="N37" s="121">
        <f t="shared" si="26"/>
        <v>0</v>
      </c>
      <c r="O37" s="121">
        <f t="shared" si="27"/>
        <v>0</v>
      </c>
      <c r="P37" s="10" t="e">
        <f t="shared" si="28"/>
        <v>#DIV/0!</v>
      </c>
    </row>
    <row r="38" spans="1:16" ht="20.25" customHeight="1" x14ac:dyDescent="0.2">
      <c r="A38" s="3" t="s">
        <v>84</v>
      </c>
      <c r="B38" s="3"/>
      <c r="C38" s="3"/>
      <c r="D38" s="3" t="s">
        <v>85</v>
      </c>
      <c r="E38" s="3"/>
      <c r="F38" s="181"/>
      <c r="G38" s="167"/>
      <c r="H38" s="167"/>
      <c r="I38" s="145"/>
      <c r="J38" s="145"/>
      <c r="K38" s="145"/>
      <c r="L38" s="145"/>
      <c r="M38" s="145"/>
      <c r="N38" s="145"/>
      <c r="O38" s="166">
        <f>SUM(O39:O44)</f>
        <v>0</v>
      </c>
      <c r="P38" s="5" t="e">
        <f>O38/N117</f>
        <v>#DIV/0!</v>
      </c>
    </row>
    <row r="39" spans="1:16" ht="26.1" customHeight="1" x14ac:dyDescent="0.2">
      <c r="A39" s="6" t="s">
        <v>86</v>
      </c>
      <c r="B39" s="8" t="s">
        <v>61</v>
      </c>
      <c r="C39" s="6" t="s">
        <v>22</v>
      </c>
      <c r="D39" s="6" t="s">
        <v>62</v>
      </c>
      <c r="E39" s="212" t="s">
        <v>63</v>
      </c>
      <c r="F39" s="183">
        <v>2</v>
      </c>
      <c r="G39" s="121"/>
      <c r="H39" s="121"/>
      <c r="I39" s="9">
        <f t="shared" si="29"/>
        <v>0</v>
      </c>
      <c r="J39" s="121">
        <f t="shared" si="23"/>
        <v>0</v>
      </c>
      <c r="K39" s="121">
        <f t="shared" si="24"/>
        <v>0</v>
      </c>
      <c r="L39" s="121">
        <f t="shared" si="25"/>
        <v>0</v>
      </c>
      <c r="M39" s="9">
        <f t="shared" si="20"/>
        <v>0</v>
      </c>
      <c r="N39" s="121">
        <f t="shared" si="26"/>
        <v>0</v>
      </c>
      <c r="O39" s="121">
        <f t="shared" si="27"/>
        <v>0</v>
      </c>
      <c r="P39" s="10" t="e">
        <f t="shared" ref="P39:P44" si="30">O39/$N$117</f>
        <v>#DIV/0!</v>
      </c>
    </row>
    <row r="40" spans="1:16" ht="26.1" customHeight="1" x14ac:dyDescent="0.2">
      <c r="A40" s="6" t="s">
        <v>87</v>
      </c>
      <c r="B40" s="8" t="s">
        <v>65</v>
      </c>
      <c r="C40" s="6" t="s">
        <v>22</v>
      </c>
      <c r="D40" s="6" t="s">
        <v>66</v>
      </c>
      <c r="E40" s="212" t="s">
        <v>63</v>
      </c>
      <c r="F40" s="183">
        <v>55</v>
      </c>
      <c r="G40" s="121"/>
      <c r="H40" s="121"/>
      <c r="I40" s="9">
        <f t="shared" si="29"/>
        <v>0</v>
      </c>
      <c r="J40" s="121">
        <f t="shared" si="23"/>
        <v>0</v>
      </c>
      <c r="K40" s="121">
        <f t="shared" si="24"/>
        <v>0</v>
      </c>
      <c r="L40" s="121">
        <f t="shared" si="25"/>
        <v>0</v>
      </c>
      <c r="M40" s="9">
        <f t="shared" si="20"/>
        <v>0</v>
      </c>
      <c r="N40" s="121">
        <f t="shared" si="26"/>
        <v>0</v>
      </c>
      <c r="O40" s="121">
        <f t="shared" si="27"/>
        <v>0</v>
      </c>
      <c r="P40" s="10" t="e">
        <f t="shared" si="30"/>
        <v>#DIV/0!</v>
      </c>
    </row>
    <row r="41" spans="1:16" ht="26.1" customHeight="1" x14ac:dyDescent="0.2">
      <c r="A41" s="6" t="s">
        <v>88</v>
      </c>
      <c r="B41" s="8" t="s">
        <v>89</v>
      </c>
      <c r="C41" s="6" t="s">
        <v>29</v>
      </c>
      <c r="D41" s="6" t="s">
        <v>90</v>
      </c>
      <c r="E41" s="7" t="s">
        <v>42</v>
      </c>
      <c r="F41" s="183">
        <v>2583.04</v>
      </c>
      <c r="G41" s="121"/>
      <c r="H41" s="121"/>
      <c r="I41" s="9">
        <f t="shared" si="29"/>
        <v>0</v>
      </c>
      <c r="J41" s="121">
        <f t="shared" si="23"/>
        <v>0</v>
      </c>
      <c r="K41" s="121">
        <f t="shared" si="24"/>
        <v>0</v>
      </c>
      <c r="L41" s="121">
        <f t="shared" si="25"/>
        <v>0</v>
      </c>
      <c r="M41" s="9">
        <f t="shared" si="20"/>
        <v>0</v>
      </c>
      <c r="N41" s="121">
        <f t="shared" si="26"/>
        <v>0</v>
      </c>
      <c r="O41" s="121">
        <f t="shared" si="27"/>
        <v>0</v>
      </c>
      <c r="P41" s="10" t="e">
        <f t="shared" si="30"/>
        <v>#DIV/0!</v>
      </c>
    </row>
    <row r="42" spans="1:16" ht="24" customHeight="1" x14ac:dyDescent="0.2">
      <c r="A42" s="6" t="s">
        <v>91</v>
      </c>
      <c r="B42" s="8" t="s">
        <v>92</v>
      </c>
      <c r="C42" s="6" t="s">
        <v>29</v>
      </c>
      <c r="D42" s="6" t="s">
        <v>93</v>
      </c>
      <c r="E42" s="7" t="s">
        <v>42</v>
      </c>
      <c r="F42" s="183">
        <v>2583.04</v>
      </c>
      <c r="G42" s="121"/>
      <c r="H42" s="121"/>
      <c r="I42" s="9">
        <f t="shared" si="29"/>
        <v>0</v>
      </c>
      <c r="J42" s="121">
        <f t="shared" si="23"/>
        <v>0</v>
      </c>
      <c r="K42" s="121">
        <f t="shared" si="24"/>
        <v>0</v>
      </c>
      <c r="L42" s="121">
        <f t="shared" si="25"/>
        <v>0</v>
      </c>
      <c r="M42" s="9">
        <f t="shared" si="20"/>
        <v>0</v>
      </c>
      <c r="N42" s="121">
        <f t="shared" si="26"/>
        <v>0</v>
      </c>
      <c r="O42" s="121">
        <f t="shared" si="27"/>
        <v>0</v>
      </c>
      <c r="P42" s="10" t="e">
        <f t="shared" si="30"/>
        <v>#DIV/0!</v>
      </c>
    </row>
    <row r="43" spans="1:16" s="200" customFormat="1" ht="24" customHeight="1" x14ac:dyDescent="0.2">
      <c r="A43" s="164" t="s">
        <v>469</v>
      </c>
      <c r="B43" s="120" t="s">
        <v>471</v>
      </c>
      <c r="C43" s="201" t="s">
        <v>29</v>
      </c>
      <c r="D43" s="201" t="s">
        <v>474</v>
      </c>
      <c r="E43" s="119" t="s">
        <v>42</v>
      </c>
      <c r="F43" s="120">
        <v>90.72</v>
      </c>
      <c r="G43" s="121"/>
      <c r="H43" s="121"/>
      <c r="I43" s="9">
        <f t="shared" si="29"/>
        <v>0</v>
      </c>
      <c r="J43" s="121">
        <f t="shared" si="23"/>
        <v>0</v>
      </c>
      <c r="K43" s="121">
        <f t="shared" si="24"/>
        <v>0</v>
      </c>
      <c r="L43" s="121">
        <f t="shared" si="25"/>
        <v>0</v>
      </c>
      <c r="M43" s="9">
        <f t="shared" si="20"/>
        <v>0</v>
      </c>
      <c r="N43" s="121">
        <f t="shared" si="26"/>
        <v>0</v>
      </c>
      <c r="O43" s="121">
        <f t="shared" si="27"/>
        <v>0</v>
      </c>
      <c r="P43" s="10" t="e">
        <f t="shared" si="30"/>
        <v>#DIV/0!</v>
      </c>
    </row>
    <row r="44" spans="1:16" s="200" customFormat="1" ht="24" customHeight="1" x14ac:dyDescent="0.2">
      <c r="A44" s="164" t="s">
        <v>470</v>
      </c>
      <c r="B44" s="120" t="s">
        <v>472</v>
      </c>
      <c r="C44" s="201" t="s">
        <v>22</v>
      </c>
      <c r="D44" s="201" t="s">
        <v>473</v>
      </c>
      <c r="E44" s="119" t="s">
        <v>42</v>
      </c>
      <c r="F44" s="120">
        <v>76</v>
      </c>
      <c r="G44" s="121"/>
      <c r="H44" s="121"/>
      <c r="I44" s="9">
        <f t="shared" si="29"/>
        <v>0</v>
      </c>
      <c r="J44" s="121">
        <f t="shared" si="23"/>
        <v>0</v>
      </c>
      <c r="K44" s="121">
        <f t="shared" si="24"/>
        <v>0</v>
      </c>
      <c r="L44" s="121">
        <f t="shared" si="25"/>
        <v>0</v>
      </c>
      <c r="M44" s="9">
        <f t="shared" si="20"/>
        <v>0</v>
      </c>
      <c r="N44" s="121">
        <f t="shared" si="26"/>
        <v>0</v>
      </c>
      <c r="O44" s="121">
        <f t="shared" si="27"/>
        <v>0</v>
      </c>
      <c r="P44" s="10" t="e">
        <f t="shared" si="30"/>
        <v>#DIV/0!</v>
      </c>
    </row>
    <row r="45" spans="1:16" ht="26.1" customHeight="1" x14ac:dyDescent="0.2">
      <c r="A45" s="3" t="s">
        <v>94</v>
      </c>
      <c r="B45" s="3"/>
      <c r="C45" s="3"/>
      <c r="D45" s="3" t="s">
        <v>95</v>
      </c>
      <c r="E45" s="3"/>
      <c r="F45" s="181"/>
      <c r="G45" s="167"/>
      <c r="H45" s="167"/>
      <c r="I45" s="145"/>
      <c r="J45" s="145"/>
      <c r="K45" s="145"/>
      <c r="L45" s="145"/>
      <c r="M45" s="145"/>
      <c r="N45" s="145"/>
      <c r="O45" s="166">
        <f>SUM(O46:O50)</f>
        <v>0</v>
      </c>
      <c r="P45" s="5" t="e">
        <f>O45/N117</f>
        <v>#DIV/0!</v>
      </c>
    </row>
    <row r="46" spans="1:16" ht="26.1" customHeight="1" x14ac:dyDescent="0.2">
      <c r="A46" s="6" t="s">
        <v>96</v>
      </c>
      <c r="B46" s="8" t="s">
        <v>97</v>
      </c>
      <c r="C46" s="6" t="s">
        <v>29</v>
      </c>
      <c r="D46" s="6" t="s">
        <v>98</v>
      </c>
      <c r="E46" s="7" t="s">
        <v>42</v>
      </c>
      <c r="F46" s="183">
        <v>1156.04</v>
      </c>
      <c r="G46" s="121"/>
      <c r="H46" s="121"/>
      <c r="I46" s="9">
        <f t="shared" si="29"/>
        <v>0</v>
      </c>
      <c r="J46" s="121">
        <f t="shared" si="23"/>
        <v>0</v>
      </c>
      <c r="K46" s="121">
        <f t="shared" si="24"/>
        <v>0</v>
      </c>
      <c r="L46" s="121">
        <f t="shared" si="25"/>
        <v>0</v>
      </c>
      <c r="M46" s="9">
        <f t="shared" si="20"/>
        <v>0</v>
      </c>
      <c r="N46" s="121">
        <f t="shared" si="26"/>
        <v>0</v>
      </c>
      <c r="O46" s="121">
        <f t="shared" si="27"/>
        <v>0</v>
      </c>
      <c r="P46" s="10" t="e">
        <f>O46/$N$117</f>
        <v>#DIV/0!</v>
      </c>
    </row>
    <row r="47" spans="1:16" ht="26.1" customHeight="1" x14ac:dyDescent="0.2">
      <c r="A47" s="6" t="s">
        <v>99</v>
      </c>
      <c r="B47" s="8" t="s">
        <v>100</v>
      </c>
      <c r="C47" s="6" t="s">
        <v>29</v>
      </c>
      <c r="D47" s="6" t="s">
        <v>101</v>
      </c>
      <c r="E47" s="7" t="s">
        <v>42</v>
      </c>
      <c r="F47" s="183">
        <v>1156.04</v>
      </c>
      <c r="G47" s="121"/>
      <c r="H47" s="121"/>
      <c r="I47" s="9">
        <f t="shared" si="29"/>
        <v>0</v>
      </c>
      <c r="J47" s="121">
        <f t="shared" si="23"/>
        <v>0</v>
      </c>
      <c r="K47" s="121">
        <f t="shared" si="24"/>
        <v>0</v>
      </c>
      <c r="L47" s="121">
        <f t="shared" si="25"/>
        <v>0</v>
      </c>
      <c r="M47" s="9">
        <f t="shared" si="20"/>
        <v>0</v>
      </c>
      <c r="N47" s="121">
        <f t="shared" si="26"/>
        <v>0</v>
      </c>
      <c r="O47" s="121">
        <f t="shared" si="27"/>
        <v>0</v>
      </c>
      <c r="P47" s="10" t="e">
        <f>O47/$N$117</f>
        <v>#DIV/0!</v>
      </c>
    </row>
    <row r="48" spans="1:16" ht="26.1" customHeight="1" x14ac:dyDescent="0.2">
      <c r="A48" s="6" t="s">
        <v>102</v>
      </c>
      <c r="B48" s="8" t="s">
        <v>103</v>
      </c>
      <c r="C48" s="6" t="s">
        <v>29</v>
      </c>
      <c r="D48" s="194" t="s">
        <v>104</v>
      </c>
      <c r="E48" s="7" t="s">
        <v>42</v>
      </c>
      <c r="F48" s="183">
        <v>31.5</v>
      </c>
      <c r="G48" s="121"/>
      <c r="H48" s="121"/>
      <c r="I48" s="9">
        <f t="shared" si="29"/>
        <v>0</v>
      </c>
      <c r="J48" s="121">
        <f t="shared" si="23"/>
        <v>0</v>
      </c>
      <c r="K48" s="121">
        <f t="shared" si="24"/>
        <v>0</v>
      </c>
      <c r="L48" s="121">
        <f t="shared" si="25"/>
        <v>0</v>
      </c>
      <c r="M48" s="9">
        <f t="shared" si="20"/>
        <v>0</v>
      </c>
      <c r="N48" s="121">
        <f t="shared" si="26"/>
        <v>0</v>
      </c>
      <c r="O48" s="196">
        <f t="shared" si="27"/>
        <v>0</v>
      </c>
      <c r="P48" s="10" t="e">
        <f>O48/$N$117</f>
        <v>#DIV/0!</v>
      </c>
    </row>
    <row r="49" spans="1:16" ht="24" customHeight="1" x14ac:dyDescent="0.2">
      <c r="A49" s="6" t="s">
        <v>105</v>
      </c>
      <c r="B49" s="8" t="s">
        <v>106</v>
      </c>
      <c r="C49" s="6" t="s">
        <v>29</v>
      </c>
      <c r="D49" s="6" t="s">
        <v>107</v>
      </c>
      <c r="E49" s="7" t="s">
        <v>42</v>
      </c>
      <c r="F49" s="183">
        <v>31.5</v>
      </c>
      <c r="G49" s="121"/>
      <c r="H49" s="121"/>
      <c r="I49" s="9">
        <f t="shared" si="29"/>
        <v>0</v>
      </c>
      <c r="J49" s="121">
        <f t="shared" si="23"/>
        <v>0</v>
      </c>
      <c r="K49" s="121">
        <f t="shared" si="24"/>
        <v>0</v>
      </c>
      <c r="L49" s="121">
        <f t="shared" si="25"/>
        <v>0</v>
      </c>
      <c r="M49" s="9">
        <f t="shared" si="20"/>
        <v>0</v>
      </c>
      <c r="N49" s="121">
        <f t="shared" si="26"/>
        <v>0</v>
      </c>
      <c r="O49" s="121">
        <f t="shared" si="27"/>
        <v>0</v>
      </c>
      <c r="P49" s="10" t="e">
        <f>O49/$N$117</f>
        <v>#DIV/0!</v>
      </c>
    </row>
    <row r="50" spans="1:16" s="193" customFormat="1" ht="24" customHeight="1" x14ac:dyDescent="0.2">
      <c r="A50" s="164" t="s">
        <v>477</v>
      </c>
      <c r="B50" s="120" t="s">
        <v>475</v>
      </c>
      <c r="C50" s="201" t="s">
        <v>29</v>
      </c>
      <c r="D50" s="201" t="s">
        <v>476</v>
      </c>
      <c r="E50" s="119" t="s">
        <v>24</v>
      </c>
      <c r="F50" s="120">
        <v>4</v>
      </c>
      <c r="G50" s="121"/>
      <c r="H50" s="121"/>
      <c r="I50" s="9">
        <f t="shared" si="29"/>
        <v>0</v>
      </c>
      <c r="J50" s="121">
        <f t="shared" si="23"/>
        <v>0</v>
      </c>
      <c r="K50" s="121">
        <f t="shared" si="24"/>
        <v>0</v>
      </c>
      <c r="L50" s="121">
        <f t="shared" si="25"/>
        <v>0</v>
      </c>
      <c r="M50" s="9">
        <f t="shared" si="20"/>
        <v>0</v>
      </c>
      <c r="N50" s="121">
        <f t="shared" si="26"/>
        <v>0</v>
      </c>
      <c r="O50" s="121">
        <f t="shared" si="27"/>
        <v>0</v>
      </c>
      <c r="P50" s="10" t="e">
        <f>O50/$N$117</f>
        <v>#DIV/0!</v>
      </c>
    </row>
    <row r="51" spans="1:16" ht="24" customHeight="1" x14ac:dyDescent="0.2">
      <c r="A51" s="3" t="s">
        <v>108</v>
      </c>
      <c r="B51" s="3"/>
      <c r="C51" s="3"/>
      <c r="D51" s="3" t="s">
        <v>109</v>
      </c>
      <c r="E51" s="3"/>
      <c r="F51" s="181"/>
      <c r="G51" s="167"/>
      <c r="H51" s="167"/>
      <c r="I51" s="145"/>
      <c r="J51" s="145"/>
      <c r="K51" s="145"/>
      <c r="L51" s="145"/>
      <c r="M51" s="145"/>
      <c r="N51" s="145"/>
      <c r="O51" s="166">
        <f>SUM(O52:O57)</f>
        <v>0</v>
      </c>
      <c r="P51" s="5" t="e">
        <f>O51/N117</f>
        <v>#DIV/0!</v>
      </c>
    </row>
    <row r="52" spans="1:16" ht="24" customHeight="1" x14ac:dyDescent="0.2">
      <c r="A52" s="6" t="s">
        <v>110</v>
      </c>
      <c r="B52" s="8" t="s">
        <v>111</v>
      </c>
      <c r="C52" s="6" t="s">
        <v>29</v>
      </c>
      <c r="D52" s="6" t="s">
        <v>112</v>
      </c>
      <c r="E52" s="7" t="s">
        <v>42</v>
      </c>
      <c r="F52" s="183">
        <v>90</v>
      </c>
      <c r="G52" s="121"/>
      <c r="H52" s="121"/>
      <c r="I52" s="9">
        <f t="shared" si="29"/>
        <v>0</v>
      </c>
      <c r="J52" s="121">
        <f t="shared" si="23"/>
        <v>0</v>
      </c>
      <c r="K52" s="121">
        <f t="shared" si="24"/>
        <v>0</v>
      </c>
      <c r="L52" s="121">
        <f t="shared" si="25"/>
        <v>0</v>
      </c>
      <c r="M52" s="9">
        <f t="shared" si="20"/>
        <v>0</v>
      </c>
      <c r="N52" s="121">
        <f t="shared" si="26"/>
        <v>0</v>
      </c>
      <c r="O52" s="121">
        <f t="shared" si="27"/>
        <v>0</v>
      </c>
      <c r="P52" s="10" t="e">
        <f t="shared" ref="P52:P57" si="31">O52/$N$117</f>
        <v>#DIV/0!</v>
      </c>
    </row>
    <row r="53" spans="1:16" ht="24" customHeight="1" x14ac:dyDescent="0.2">
      <c r="A53" s="6" t="s">
        <v>113</v>
      </c>
      <c r="B53" s="8" t="s">
        <v>114</v>
      </c>
      <c r="C53" s="6" t="s">
        <v>29</v>
      </c>
      <c r="D53" s="6" t="s">
        <v>115</v>
      </c>
      <c r="E53" s="7" t="s">
        <v>42</v>
      </c>
      <c r="F53" s="183">
        <v>90</v>
      </c>
      <c r="G53" s="121"/>
      <c r="H53" s="121"/>
      <c r="I53" s="9">
        <f t="shared" si="29"/>
        <v>0</v>
      </c>
      <c r="J53" s="121">
        <f t="shared" si="23"/>
        <v>0</v>
      </c>
      <c r="K53" s="121">
        <f t="shared" si="24"/>
        <v>0</v>
      </c>
      <c r="L53" s="121">
        <f t="shared" si="25"/>
        <v>0</v>
      </c>
      <c r="M53" s="9">
        <f t="shared" si="20"/>
        <v>0</v>
      </c>
      <c r="N53" s="121">
        <f t="shared" si="26"/>
        <v>0</v>
      </c>
      <c r="O53" s="121">
        <f t="shared" si="27"/>
        <v>0</v>
      </c>
      <c r="P53" s="72" t="e">
        <f t="shared" si="31"/>
        <v>#DIV/0!</v>
      </c>
    </row>
    <row r="54" spans="1:16" ht="24" customHeight="1" x14ac:dyDescent="0.2">
      <c r="A54" s="6" t="s">
        <v>116</v>
      </c>
      <c r="B54" s="8" t="s">
        <v>117</v>
      </c>
      <c r="C54" s="6" t="s">
        <v>22</v>
      </c>
      <c r="D54" s="6" t="s">
        <v>118</v>
      </c>
      <c r="E54" s="7" t="s">
        <v>42</v>
      </c>
      <c r="F54" s="183">
        <v>9</v>
      </c>
      <c r="G54" s="121"/>
      <c r="H54" s="121"/>
      <c r="I54" s="9">
        <f t="shared" si="29"/>
        <v>0</v>
      </c>
      <c r="J54" s="121">
        <f t="shared" si="23"/>
        <v>0</v>
      </c>
      <c r="K54" s="121">
        <f t="shared" si="24"/>
        <v>0</v>
      </c>
      <c r="L54" s="121">
        <f t="shared" si="25"/>
        <v>0</v>
      </c>
      <c r="M54" s="9">
        <f t="shared" si="20"/>
        <v>0</v>
      </c>
      <c r="N54" s="121">
        <f t="shared" si="26"/>
        <v>0</v>
      </c>
      <c r="O54" s="121">
        <f t="shared" si="27"/>
        <v>0</v>
      </c>
      <c r="P54" s="72" t="e">
        <f t="shared" si="31"/>
        <v>#DIV/0!</v>
      </c>
    </row>
    <row r="55" spans="1:16" ht="24" customHeight="1" x14ac:dyDescent="0.2">
      <c r="A55" s="6" t="s">
        <v>119</v>
      </c>
      <c r="B55" s="8" t="s">
        <v>111</v>
      </c>
      <c r="C55" s="6" t="s">
        <v>29</v>
      </c>
      <c r="D55" s="6" t="s">
        <v>449</v>
      </c>
      <c r="E55" s="7" t="s">
        <v>42</v>
      </c>
      <c r="F55" s="183">
        <v>125</v>
      </c>
      <c r="G55" s="121"/>
      <c r="H55" s="121"/>
      <c r="I55" s="9">
        <f t="shared" si="29"/>
        <v>0</v>
      </c>
      <c r="J55" s="121">
        <f t="shared" si="23"/>
        <v>0</v>
      </c>
      <c r="K55" s="121">
        <f t="shared" si="24"/>
        <v>0</v>
      </c>
      <c r="L55" s="121">
        <f t="shared" si="25"/>
        <v>0</v>
      </c>
      <c r="M55" s="9">
        <f t="shared" si="20"/>
        <v>0</v>
      </c>
      <c r="N55" s="121">
        <f t="shared" si="26"/>
        <v>0</v>
      </c>
      <c r="O55" s="121">
        <f t="shared" si="27"/>
        <v>0</v>
      </c>
      <c r="P55" s="72" t="e">
        <f t="shared" si="31"/>
        <v>#DIV/0!</v>
      </c>
    </row>
    <row r="56" spans="1:16" ht="24" customHeight="1" x14ac:dyDescent="0.2">
      <c r="A56" s="6" t="s">
        <v>120</v>
      </c>
      <c r="B56" s="8" t="s">
        <v>114</v>
      </c>
      <c r="C56" s="6" t="s">
        <v>29</v>
      </c>
      <c r="D56" s="6" t="s">
        <v>447</v>
      </c>
      <c r="E56" s="7" t="s">
        <v>42</v>
      </c>
      <c r="F56" s="183">
        <v>125</v>
      </c>
      <c r="G56" s="121"/>
      <c r="H56" s="121"/>
      <c r="I56" s="9">
        <f t="shared" si="29"/>
        <v>0</v>
      </c>
      <c r="J56" s="121">
        <f t="shared" si="23"/>
        <v>0</v>
      </c>
      <c r="K56" s="121">
        <f t="shared" si="24"/>
        <v>0</v>
      </c>
      <c r="L56" s="121">
        <f t="shared" si="25"/>
        <v>0</v>
      </c>
      <c r="M56" s="9">
        <f t="shared" si="20"/>
        <v>0</v>
      </c>
      <c r="N56" s="121">
        <f t="shared" si="26"/>
        <v>0</v>
      </c>
      <c r="O56" s="121">
        <f t="shared" si="27"/>
        <v>0</v>
      </c>
      <c r="P56" s="72" t="e">
        <f t="shared" si="31"/>
        <v>#DIV/0!</v>
      </c>
    </row>
    <row r="57" spans="1:16" ht="24" customHeight="1" x14ac:dyDescent="0.2">
      <c r="A57" s="6" t="s">
        <v>121</v>
      </c>
      <c r="B57" s="8" t="s">
        <v>114</v>
      </c>
      <c r="C57" s="6" t="s">
        <v>29</v>
      </c>
      <c r="D57" s="6" t="s">
        <v>448</v>
      </c>
      <c r="E57" s="7" t="s">
        <v>42</v>
      </c>
      <c r="F57" s="183">
        <v>7</v>
      </c>
      <c r="G57" s="121"/>
      <c r="H57" s="121"/>
      <c r="I57" s="9">
        <f t="shared" si="29"/>
        <v>0</v>
      </c>
      <c r="J57" s="121">
        <f t="shared" si="23"/>
        <v>0</v>
      </c>
      <c r="K57" s="121">
        <f t="shared" si="24"/>
        <v>0</v>
      </c>
      <c r="L57" s="121">
        <f t="shared" si="25"/>
        <v>0</v>
      </c>
      <c r="M57" s="9">
        <f t="shared" si="20"/>
        <v>0</v>
      </c>
      <c r="N57" s="121">
        <f t="shared" si="26"/>
        <v>0</v>
      </c>
      <c r="O57" s="121">
        <f t="shared" si="27"/>
        <v>0</v>
      </c>
      <c r="P57" s="72" t="e">
        <f t="shared" si="31"/>
        <v>#DIV/0!</v>
      </c>
    </row>
    <row r="58" spans="1:16" ht="20.25" customHeight="1" x14ac:dyDescent="0.2">
      <c r="A58" s="3" t="s">
        <v>122</v>
      </c>
      <c r="B58" s="3"/>
      <c r="C58" s="3"/>
      <c r="D58" s="3" t="s">
        <v>123</v>
      </c>
      <c r="E58" s="3"/>
      <c r="F58" s="181"/>
      <c r="G58" s="167"/>
      <c r="H58" s="167"/>
      <c r="I58" s="145"/>
      <c r="J58" s="145"/>
      <c r="K58" s="145"/>
      <c r="L58" s="145"/>
      <c r="M58" s="145"/>
      <c r="N58" s="145"/>
      <c r="O58" s="166">
        <f>O59</f>
        <v>0</v>
      </c>
      <c r="P58" s="5" t="e">
        <f>O58/N117</f>
        <v>#DIV/0!</v>
      </c>
    </row>
    <row r="59" spans="1:16" ht="24" customHeight="1" x14ac:dyDescent="0.2">
      <c r="A59" s="6" t="s">
        <v>124</v>
      </c>
      <c r="B59" s="8" t="s">
        <v>125</v>
      </c>
      <c r="C59" s="6" t="s">
        <v>29</v>
      </c>
      <c r="D59" s="6" t="s">
        <v>126</v>
      </c>
      <c r="E59" s="7" t="s">
        <v>42</v>
      </c>
      <c r="F59" s="183">
        <v>9.5</v>
      </c>
      <c r="G59" s="121"/>
      <c r="H59" s="121"/>
      <c r="I59" s="9">
        <f t="shared" si="29"/>
        <v>0</v>
      </c>
      <c r="J59" s="121">
        <f t="shared" si="23"/>
        <v>0</v>
      </c>
      <c r="K59" s="121">
        <f t="shared" si="24"/>
        <v>0</v>
      </c>
      <c r="L59" s="121">
        <f t="shared" si="25"/>
        <v>0</v>
      </c>
      <c r="M59" s="9">
        <f t="shared" si="20"/>
        <v>0</v>
      </c>
      <c r="N59" s="121">
        <f t="shared" si="26"/>
        <v>0</v>
      </c>
      <c r="O59" s="121">
        <f t="shared" si="27"/>
        <v>0</v>
      </c>
      <c r="P59" s="10" t="e">
        <f t="shared" ref="P59:P90" si="32">O59/$N$117</f>
        <v>#DIV/0!</v>
      </c>
    </row>
    <row r="60" spans="1:16" ht="26.1" customHeight="1" x14ac:dyDescent="0.2">
      <c r="A60" s="3" t="s">
        <v>127</v>
      </c>
      <c r="B60" s="3"/>
      <c r="C60" s="3"/>
      <c r="D60" s="3" t="s">
        <v>128</v>
      </c>
      <c r="E60" s="3"/>
      <c r="F60" s="181"/>
      <c r="G60" s="167"/>
      <c r="H60" s="167"/>
      <c r="I60" s="145"/>
      <c r="J60" s="145"/>
      <c r="K60" s="145"/>
      <c r="L60" s="145"/>
      <c r="M60" s="145"/>
      <c r="N60" s="145"/>
      <c r="O60" s="166">
        <f>SUM(O61:O70)</f>
        <v>0</v>
      </c>
      <c r="P60" s="5" t="e">
        <f t="shared" si="32"/>
        <v>#DIV/0!</v>
      </c>
    </row>
    <row r="61" spans="1:16" ht="26.1" customHeight="1" x14ac:dyDescent="0.2">
      <c r="A61" s="6" t="s">
        <v>129</v>
      </c>
      <c r="B61" s="8" t="s">
        <v>130</v>
      </c>
      <c r="C61" s="6" t="s">
        <v>29</v>
      </c>
      <c r="D61" s="6" t="s">
        <v>131</v>
      </c>
      <c r="E61" s="7" t="s">
        <v>24</v>
      </c>
      <c r="F61" s="183">
        <v>1</v>
      </c>
      <c r="G61" s="121"/>
      <c r="H61" s="121"/>
      <c r="I61" s="9">
        <f t="shared" si="29"/>
        <v>0</v>
      </c>
      <c r="J61" s="121">
        <f t="shared" si="23"/>
        <v>0</v>
      </c>
      <c r="K61" s="121">
        <f t="shared" si="24"/>
        <v>0</v>
      </c>
      <c r="L61" s="121">
        <f t="shared" si="25"/>
        <v>0</v>
      </c>
      <c r="M61" s="9">
        <f t="shared" si="20"/>
        <v>0</v>
      </c>
      <c r="N61" s="121">
        <f t="shared" si="26"/>
        <v>0</v>
      </c>
      <c r="O61" s="121">
        <f t="shared" si="27"/>
        <v>0</v>
      </c>
      <c r="P61" s="10" t="e">
        <f t="shared" si="32"/>
        <v>#DIV/0!</v>
      </c>
    </row>
    <row r="62" spans="1:16" ht="39" customHeight="1" x14ac:dyDescent="0.2">
      <c r="A62" s="6" t="s">
        <v>132</v>
      </c>
      <c r="B62" s="8" t="s">
        <v>133</v>
      </c>
      <c r="C62" s="6" t="s">
        <v>29</v>
      </c>
      <c r="D62" s="6" t="s">
        <v>134</v>
      </c>
      <c r="E62" s="7" t="s">
        <v>24</v>
      </c>
      <c r="F62" s="183">
        <v>1</v>
      </c>
      <c r="G62" s="121"/>
      <c r="H62" s="121"/>
      <c r="I62" s="9">
        <f t="shared" si="29"/>
        <v>0</v>
      </c>
      <c r="J62" s="121">
        <f t="shared" si="23"/>
        <v>0</v>
      </c>
      <c r="K62" s="121">
        <f t="shared" si="24"/>
        <v>0</v>
      </c>
      <c r="L62" s="121">
        <f t="shared" si="25"/>
        <v>0</v>
      </c>
      <c r="M62" s="9">
        <f t="shared" si="20"/>
        <v>0</v>
      </c>
      <c r="N62" s="121">
        <f t="shared" si="26"/>
        <v>0</v>
      </c>
      <c r="O62" s="121">
        <f t="shared" si="27"/>
        <v>0</v>
      </c>
      <c r="P62" s="10" t="e">
        <f t="shared" si="32"/>
        <v>#DIV/0!</v>
      </c>
    </row>
    <row r="63" spans="1:16" ht="51.95" customHeight="1" x14ac:dyDescent="0.2">
      <c r="A63" s="6" t="s">
        <v>135</v>
      </c>
      <c r="B63" s="8" t="s">
        <v>136</v>
      </c>
      <c r="C63" s="6" t="s">
        <v>29</v>
      </c>
      <c r="D63" s="6" t="s">
        <v>137</v>
      </c>
      <c r="E63" s="7" t="s">
        <v>42</v>
      </c>
      <c r="F63" s="183">
        <v>52</v>
      </c>
      <c r="G63" s="121"/>
      <c r="H63" s="121"/>
      <c r="I63" s="9">
        <f t="shared" si="29"/>
        <v>0</v>
      </c>
      <c r="J63" s="121">
        <f t="shared" si="23"/>
        <v>0</v>
      </c>
      <c r="K63" s="121">
        <f t="shared" si="24"/>
        <v>0</v>
      </c>
      <c r="L63" s="121">
        <f t="shared" si="25"/>
        <v>0</v>
      </c>
      <c r="M63" s="9">
        <f t="shared" si="20"/>
        <v>0</v>
      </c>
      <c r="N63" s="121">
        <f t="shared" si="26"/>
        <v>0</v>
      </c>
      <c r="O63" s="121">
        <f t="shared" si="27"/>
        <v>0</v>
      </c>
      <c r="P63" s="10" t="e">
        <f t="shared" si="32"/>
        <v>#DIV/0!</v>
      </c>
    </row>
    <row r="64" spans="1:16" ht="26.1" customHeight="1" x14ac:dyDescent="0.2">
      <c r="A64" s="6" t="s">
        <v>138</v>
      </c>
      <c r="B64" s="8" t="s">
        <v>139</v>
      </c>
      <c r="C64" s="6" t="s">
        <v>29</v>
      </c>
      <c r="D64" s="6" t="s">
        <v>140</v>
      </c>
      <c r="E64" s="7" t="s">
        <v>42</v>
      </c>
      <c r="F64" s="183">
        <v>52</v>
      </c>
      <c r="G64" s="121"/>
      <c r="H64" s="121"/>
      <c r="I64" s="9">
        <f t="shared" si="29"/>
        <v>0</v>
      </c>
      <c r="J64" s="121">
        <f t="shared" si="23"/>
        <v>0</v>
      </c>
      <c r="K64" s="121">
        <f t="shared" si="24"/>
        <v>0</v>
      </c>
      <c r="L64" s="121">
        <f t="shared" si="25"/>
        <v>0</v>
      </c>
      <c r="M64" s="9">
        <f t="shared" si="20"/>
        <v>0</v>
      </c>
      <c r="N64" s="121">
        <f t="shared" si="26"/>
        <v>0</v>
      </c>
      <c r="O64" s="121">
        <f t="shared" si="27"/>
        <v>0</v>
      </c>
      <c r="P64" s="10" t="e">
        <f t="shared" si="32"/>
        <v>#DIV/0!</v>
      </c>
    </row>
    <row r="65" spans="1:16" ht="39" customHeight="1" x14ac:dyDescent="0.2">
      <c r="A65" s="6" t="s">
        <v>141</v>
      </c>
      <c r="B65" s="8" t="s">
        <v>142</v>
      </c>
      <c r="C65" s="6" t="s">
        <v>29</v>
      </c>
      <c r="D65" s="6" t="s">
        <v>143</v>
      </c>
      <c r="E65" s="7" t="s">
        <v>46</v>
      </c>
      <c r="F65" s="183">
        <v>15.3</v>
      </c>
      <c r="G65" s="121"/>
      <c r="H65" s="121"/>
      <c r="I65" s="9">
        <f t="shared" si="29"/>
        <v>0</v>
      </c>
      <c r="J65" s="121">
        <f t="shared" si="23"/>
        <v>0</v>
      </c>
      <c r="K65" s="121">
        <f t="shared" si="24"/>
        <v>0</v>
      </c>
      <c r="L65" s="121">
        <f t="shared" si="25"/>
        <v>0</v>
      </c>
      <c r="M65" s="9">
        <f t="shared" si="20"/>
        <v>0</v>
      </c>
      <c r="N65" s="121">
        <f t="shared" si="26"/>
        <v>0</v>
      </c>
      <c r="O65" s="121">
        <f t="shared" si="27"/>
        <v>0</v>
      </c>
      <c r="P65" s="10" t="e">
        <f t="shared" si="32"/>
        <v>#DIV/0!</v>
      </c>
    </row>
    <row r="66" spans="1:16" ht="26.1" customHeight="1" x14ac:dyDescent="0.2">
      <c r="A66" s="6" t="s">
        <v>144</v>
      </c>
      <c r="B66" s="8" t="s">
        <v>145</v>
      </c>
      <c r="C66" s="6" t="s">
        <v>29</v>
      </c>
      <c r="D66" s="6" t="s">
        <v>146</v>
      </c>
      <c r="E66" s="7" t="s">
        <v>46</v>
      </c>
      <c r="F66" s="183">
        <v>11.6</v>
      </c>
      <c r="G66" s="121"/>
      <c r="H66" s="121"/>
      <c r="I66" s="9">
        <f t="shared" si="29"/>
        <v>0</v>
      </c>
      <c r="J66" s="121">
        <f t="shared" si="23"/>
        <v>0</v>
      </c>
      <c r="K66" s="121">
        <f t="shared" si="24"/>
        <v>0</v>
      </c>
      <c r="L66" s="121">
        <f t="shared" si="25"/>
        <v>0</v>
      </c>
      <c r="M66" s="9">
        <f t="shared" si="20"/>
        <v>0</v>
      </c>
      <c r="N66" s="121">
        <f t="shared" si="26"/>
        <v>0</v>
      </c>
      <c r="O66" s="121">
        <f t="shared" si="27"/>
        <v>0</v>
      </c>
      <c r="P66" s="10" t="e">
        <f t="shared" si="32"/>
        <v>#DIV/0!</v>
      </c>
    </row>
    <row r="67" spans="1:16" ht="39" customHeight="1" x14ac:dyDescent="0.2">
      <c r="A67" s="6" t="s">
        <v>147</v>
      </c>
      <c r="B67" s="8" t="s">
        <v>111</v>
      </c>
      <c r="C67" s="6" t="s">
        <v>29</v>
      </c>
      <c r="D67" s="6" t="s">
        <v>148</v>
      </c>
      <c r="E67" s="7" t="s">
        <v>42</v>
      </c>
      <c r="F67" s="183">
        <v>310</v>
      </c>
      <c r="G67" s="121"/>
      <c r="H67" s="121"/>
      <c r="I67" s="9">
        <f t="shared" si="29"/>
        <v>0</v>
      </c>
      <c r="J67" s="121">
        <f t="shared" si="23"/>
        <v>0</v>
      </c>
      <c r="K67" s="121">
        <f t="shared" si="24"/>
        <v>0</v>
      </c>
      <c r="L67" s="121">
        <f t="shared" si="25"/>
        <v>0</v>
      </c>
      <c r="M67" s="9">
        <f t="shared" si="20"/>
        <v>0</v>
      </c>
      <c r="N67" s="121">
        <f t="shared" si="26"/>
        <v>0</v>
      </c>
      <c r="O67" s="121">
        <f t="shared" si="27"/>
        <v>0</v>
      </c>
      <c r="P67" s="10" t="e">
        <f t="shared" si="32"/>
        <v>#DIV/0!</v>
      </c>
    </row>
    <row r="68" spans="1:16" s="193" customFormat="1" ht="39" customHeight="1" x14ac:dyDescent="0.2">
      <c r="A68" s="164" t="s">
        <v>480</v>
      </c>
      <c r="B68" s="120" t="s">
        <v>478</v>
      </c>
      <c r="C68" s="201" t="s">
        <v>22</v>
      </c>
      <c r="D68" s="201" t="s">
        <v>479</v>
      </c>
      <c r="E68" s="119" t="s">
        <v>42</v>
      </c>
      <c r="F68" s="120">
        <v>310</v>
      </c>
      <c r="G68" s="121"/>
      <c r="H68" s="121"/>
      <c r="I68" s="9">
        <f t="shared" si="29"/>
        <v>0</v>
      </c>
      <c r="J68" s="121">
        <f t="shared" si="23"/>
        <v>0</v>
      </c>
      <c r="K68" s="121">
        <f t="shared" si="24"/>
        <v>0</v>
      </c>
      <c r="L68" s="121">
        <f t="shared" si="25"/>
        <v>0</v>
      </c>
      <c r="M68" s="9">
        <f t="shared" si="20"/>
        <v>0</v>
      </c>
      <c r="N68" s="121">
        <f t="shared" si="26"/>
        <v>0</v>
      </c>
      <c r="O68" s="121">
        <f t="shared" si="27"/>
        <v>0</v>
      </c>
      <c r="P68" s="10" t="e">
        <f t="shared" si="32"/>
        <v>#DIV/0!</v>
      </c>
    </row>
    <row r="69" spans="1:16" ht="26.1" customHeight="1" x14ac:dyDescent="0.2">
      <c r="A69" s="6" t="s">
        <v>481</v>
      </c>
      <c r="B69" s="8" t="s">
        <v>149</v>
      </c>
      <c r="C69" s="6" t="s">
        <v>29</v>
      </c>
      <c r="D69" s="6" t="s">
        <v>150</v>
      </c>
      <c r="E69" s="7" t="s">
        <v>42</v>
      </c>
      <c r="F69" s="183">
        <v>23</v>
      </c>
      <c r="G69" s="121"/>
      <c r="H69" s="121"/>
      <c r="I69" s="9">
        <f t="shared" si="29"/>
        <v>0</v>
      </c>
      <c r="J69" s="121">
        <f t="shared" si="23"/>
        <v>0</v>
      </c>
      <c r="K69" s="121">
        <f t="shared" si="24"/>
        <v>0</v>
      </c>
      <c r="L69" s="121">
        <f t="shared" si="25"/>
        <v>0</v>
      </c>
      <c r="M69" s="9">
        <f t="shared" si="20"/>
        <v>0</v>
      </c>
      <c r="N69" s="121">
        <f t="shared" si="26"/>
        <v>0</v>
      </c>
      <c r="O69" s="121">
        <f t="shared" si="27"/>
        <v>0</v>
      </c>
      <c r="P69" s="10" t="e">
        <f t="shared" si="32"/>
        <v>#DIV/0!</v>
      </c>
    </row>
    <row r="70" spans="1:16" ht="24" customHeight="1" x14ac:dyDescent="0.2">
      <c r="A70" s="6" t="s">
        <v>482</v>
      </c>
      <c r="B70" s="8" t="s">
        <v>151</v>
      </c>
      <c r="C70" s="6" t="s">
        <v>29</v>
      </c>
      <c r="D70" s="6" t="s">
        <v>152</v>
      </c>
      <c r="E70" s="7" t="s">
        <v>42</v>
      </c>
      <c r="F70" s="183">
        <v>6</v>
      </c>
      <c r="G70" s="121"/>
      <c r="H70" s="121"/>
      <c r="I70" s="9">
        <f t="shared" si="29"/>
        <v>0</v>
      </c>
      <c r="J70" s="121">
        <f t="shared" si="23"/>
        <v>0</v>
      </c>
      <c r="K70" s="121">
        <f t="shared" si="24"/>
        <v>0</v>
      </c>
      <c r="L70" s="121">
        <f t="shared" si="25"/>
        <v>0</v>
      </c>
      <c r="M70" s="9">
        <f t="shared" si="20"/>
        <v>0</v>
      </c>
      <c r="N70" s="121">
        <f t="shared" si="26"/>
        <v>0</v>
      </c>
      <c r="O70" s="121">
        <f t="shared" si="27"/>
        <v>0</v>
      </c>
      <c r="P70" s="10" t="e">
        <f t="shared" si="32"/>
        <v>#DIV/0!</v>
      </c>
    </row>
    <row r="71" spans="1:16" ht="17.25" customHeight="1" x14ac:dyDescent="0.2">
      <c r="A71" s="3" t="s">
        <v>153</v>
      </c>
      <c r="B71" s="3"/>
      <c r="C71" s="3"/>
      <c r="D71" s="3" t="s">
        <v>154</v>
      </c>
      <c r="E71" s="3"/>
      <c r="F71" s="181"/>
      <c r="G71" s="167"/>
      <c r="H71" s="167"/>
      <c r="I71" s="145"/>
      <c r="J71" s="145"/>
      <c r="K71" s="145"/>
      <c r="L71" s="145"/>
      <c r="M71" s="145"/>
      <c r="N71" s="145"/>
      <c r="O71" s="166">
        <f>O72</f>
        <v>0</v>
      </c>
      <c r="P71" s="5" t="e">
        <f t="shared" si="32"/>
        <v>#DIV/0!</v>
      </c>
    </row>
    <row r="72" spans="1:16" ht="24" customHeight="1" x14ac:dyDescent="0.2">
      <c r="A72" s="6" t="s">
        <v>155</v>
      </c>
      <c r="B72" s="8" t="s">
        <v>156</v>
      </c>
      <c r="C72" s="6" t="s">
        <v>29</v>
      </c>
      <c r="D72" s="6" t="s">
        <v>157</v>
      </c>
      <c r="E72" s="7" t="s">
        <v>46</v>
      </c>
      <c r="F72" s="183">
        <v>20</v>
      </c>
      <c r="G72" s="121"/>
      <c r="H72" s="121"/>
      <c r="I72" s="9">
        <f t="shared" si="29"/>
        <v>0</v>
      </c>
      <c r="J72" s="121">
        <f t="shared" si="23"/>
        <v>0</v>
      </c>
      <c r="K72" s="121">
        <f t="shared" si="24"/>
        <v>0</v>
      </c>
      <c r="L72" s="121">
        <f t="shared" si="25"/>
        <v>0</v>
      </c>
      <c r="M72" s="9">
        <f t="shared" si="20"/>
        <v>0</v>
      </c>
      <c r="N72" s="121">
        <f t="shared" si="26"/>
        <v>0</v>
      </c>
      <c r="O72" s="121">
        <f t="shared" si="27"/>
        <v>0</v>
      </c>
      <c r="P72" s="10" t="e">
        <f t="shared" si="32"/>
        <v>#DIV/0!</v>
      </c>
    </row>
    <row r="73" spans="1:16" ht="26.1" customHeight="1" x14ac:dyDescent="0.2">
      <c r="A73" s="3" t="s">
        <v>158</v>
      </c>
      <c r="B73" s="3"/>
      <c r="C73" s="3"/>
      <c r="D73" s="3" t="s">
        <v>450</v>
      </c>
      <c r="E73" s="3"/>
      <c r="F73" s="181"/>
      <c r="G73" s="167"/>
      <c r="H73" s="167"/>
      <c r="I73" s="145"/>
      <c r="J73" s="145"/>
      <c r="K73" s="145"/>
      <c r="L73" s="145"/>
      <c r="M73" s="145"/>
      <c r="N73" s="145"/>
      <c r="O73" s="166">
        <f>SUM(O74:O81)</f>
        <v>0</v>
      </c>
      <c r="P73" s="5" t="e">
        <f t="shared" si="32"/>
        <v>#DIV/0!</v>
      </c>
    </row>
    <row r="74" spans="1:16" ht="39" customHeight="1" x14ac:dyDescent="0.2">
      <c r="A74" s="6" t="s">
        <v>159</v>
      </c>
      <c r="B74" s="8" t="s">
        <v>160</v>
      </c>
      <c r="C74" s="6" t="s">
        <v>29</v>
      </c>
      <c r="D74" s="6" t="s">
        <v>161</v>
      </c>
      <c r="E74" s="7" t="s">
        <v>24</v>
      </c>
      <c r="F74" s="183">
        <v>2</v>
      </c>
      <c r="G74" s="121"/>
      <c r="H74" s="121"/>
      <c r="I74" s="9">
        <f t="shared" si="29"/>
        <v>0</v>
      </c>
      <c r="J74" s="121">
        <f t="shared" si="23"/>
        <v>0</v>
      </c>
      <c r="K74" s="121">
        <f t="shared" si="24"/>
        <v>0</v>
      </c>
      <c r="L74" s="121">
        <f t="shared" si="25"/>
        <v>0</v>
      </c>
      <c r="M74" s="9">
        <f t="shared" si="20"/>
        <v>0</v>
      </c>
      <c r="N74" s="121">
        <f t="shared" si="26"/>
        <v>0</v>
      </c>
      <c r="O74" s="121">
        <f t="shared" si="27"/>
        <v>0</v>
      </c>
      <c r="P74" s="10" t="e">
        <f t="shared" si="32"/>
        <v>#DIV/0!</v>
      </c>
    </row>
    <row r="75" spans="1:16" ht="24" customHeight="1" x14ac:dyDescent="0.2">
      <c r="A75" s="6" t="s">
        <v>162</v>
      </c>
      <c r="B75" s="8" t="s">
        <v>163</v>
      </c>
      <c r="C75" s="6" t="s">
        <v>29</v>
      </c>
      <c r="D75" s="6" t="s">
        <v>164</v>
      </c>
      <c r="E75" s="7" t="s">
        <v>42</v>
      </c>
      <c r="F75" s="183">
        <v>1</v>
      </c>
      <c r="G75" s="121"/>
      <c r="H75" s="121"/>
      <c r="I75" s="9">
        <f t="shared" si="29"/>
        <v>0</v>
      </c>
      <c r="J75" s="121">
        <f t="shared" si="23"/>
        <v>0</v>
      </c>
      <c r="K75" s="121">
        <f t="shared" si="24"/>
        <v>0</v>
      </c>
      <c r="L75" s="121">
        <f t="shared" si="25"/>
        <v>0</v>
      </c>
      <c r="M75" s="9">
        <f t="shared" si="20"/>
        <v>0</v>
      </c>
      <c r="N75" s="121">
        <f t="shared" si="26"/>
        <v>0</v>
      </c>
      <c r="O75" s="121">
        <f t="shared" si="27"/>
        <v>0</v>
      </c>
      <c r="P75" s="10" t="e">
        <f t="shared" si="32"/>
        <v>#DIV/0!</v>
      </c>
    </row>
    <row r="76" spans="1:16" ht="24" customHeight="1" x14ac:dyDescent="0.2">
      <c r="A76" s="6" t="s">
        <v>165</v>
      </c>
      <c r="B76" s="8" t="s">
        <v>166</v>
      </c>
      <c r="C76" s="6" t="s">
        <v>29</v>
      </c>
      <c r="D76" s="194" t="s">
        <v>167</v>
      </c>
      <c r="E76" s="7" t="s">
        <v>31</v>
      </c>
      <c r="F76" s="183">
        <v>8</v>
      </c>
      <c r="G76" s="121"/>
      <c r="H76" s="121"/>
      <c r="I76" s="9">
        <f t="shared" si="29"/>
        <v>0</v>
      </c>
      <c r="J76" s="121">
        <f t="shared" si="23"/>
        <v>0</v>
      </c>
      <c r="K76" s="121">
        <f t="shared" si="24"/>
        <v>0</v>
      </c>
      <c r="L76" s="121">
        <f t="shared" si="25"/>
        <v>0</v>
      </c>
      <c r="M76" s="9">
        <f t="shared" si="20"/>
        <v>0</v>
      </c>
      <c r="N76" s="121">
        <f t="shared" si="26"/>
        <v>0</v>
      </c>
      <c r="O76" s="121">
        <f t="shared" si="27"/>
        <v>0</v>
      </c>
      <c r="P76" s="10" t="e">
        <f t="shared" si="32"/>
        <v>#DIV/0!</v>
      </c>
    </row>
    <row r="77" spans="1:16" ht="24" customHeight="1" x14ac:dyDescent="0.2">
      <c r="A77" s="11" t="s">
        <v>168</v>
      </c>
      <c r="B77" s="13" t="s">
        <v>169</v>
      </c>
      <c r="C77" s="11" t="s">
        <v>22</v>
      </c>
      <c r="D77" s="11" t="s">
        <v>170</v>
      </c>
      <c r="E77" s="12" t="s">
        <v>24</v>
      </c>
      <c r="F77" s="182">
        <v>3</v>
      </c>
      <c r="G77" s="116"/>
      <c r="H77" s="116"/>
      <c r="I77" s="14">
        <f>ROUND(SUM(G77:H77),2)</f>
        <v>0</v>
      </c>
      <c r="J77" s="14">
        <f t="shared" ref="J77:K79" si="33">ROUND(G77*(1+$J$2),2)</f>
        <v>0</v>
      </c>
      <c r="K77" s="14">
        <f t="shared" si="33"/>
        <v>0</v>
      </c>
      <c r="L77" s="14">
        <f>SUM(J77:K77)</f>
        <v>0</v>
      </c>
      <c r="M77" s="14">
        <f>ROUND(J77*F77,2)</f>
        <v>0</v>
      </c>
      <c r="N77" s="14">
        <f>ROUND(K77*F77,2)</f>
        <v>0</v>
      </c>
      <c r="O77" s="14">
        <f>SUM(M77:N77)</f>
        <v>0</v>
      </c>
      <c r="P77" s="15" t="e">
        <f t="shared" si="32"/>
        <v>#DIV/0!</v>
      </c>
    </row>
    <row r="78" spans="1:16" ht="23.45" customHeight="1" x14ac:dyDescent="0.2">
      <c r="A78" s="11" t="s">
        <v>171</v>
      </c>
      <c r="B78" s="13" t="s">
        <v>172</v>
      </c>
      <c r="C78" s="11" t="s">
        <v>22</v>
      </c>
      <c r="D78" s="11" t="s">
        <v>173</v>
      </c>
      <c r="E78" s="12" t="s">
        <v>24</v>
      </c>
      <c r="F78" s="182">
        <v>1</v>
      </c>
      <c r="G78" s="116"/>
      <c r="H78" s="116"/>
      <c r="I78" s="14">
        <f>ROUND(SUM(G78:H78),2)</f>
        <v>0</v>
      </c>
      <c r="J78" s="14">
        <f t="shared" si="33"/>
        <v>0</v>
      </c>
      <c r="K78" s="14">
        <f t="shared" si="33"/>
        <v>0</v>
      </c>
      <c r="L78" s="14">
        <f>SUM(J78:K78)</f>
        <v>0</v>
      </c>
      <c r="M78" s="14">
        <f>ROUND(J78*F78,2)</f>
        <v>0</v>
      </c>
      <c r="N78" s="14">
        <f>ROUND(K78*F78,2)</f>
        <v>0</v>
      </c>
      <c r="O78" s="14">
        <f>SUM(M78:N78)</f>
        <v>0</v>
      </c>
      <c r="P78" s="15" t="e">
        <f t="shared" si="32"/>
        <v>#DIV/0!</v>
      </c>
    </row>
    <row r="79" spans="1:16" ht="25.5" x14ac:dyDescent="0.2">
      <c r="A79" s="6" t="s">
        <v>174</v>
      </c>
      <c r="B79" s="8" t="s">
        <v>175</v>
      </c>
      <c r="C79" s="6" t="s">
        <v>29</v>
      </c>
      <c r="D79" s="194" t="s">
        <v>176</v>
      </c>
      <c r="E79" s="7" t="s">
        <v>46</v>
      </c>
      <c r="F79" s="183">
        <v>20</v>
      </c>
      <c r="G79" s="121"/>
      <c r="H79" s="121"/>
      <c r="I79" s="9">
        <f>ROUND(SUM(G79:H79),2)</f>
        <v>0</v>
      </c>
      <c r="J79" s="9">
        <f t="shared" si="33"/>
        <v>0</v>
      </c>
      <c r="K79" s="9">
        <f t="shared" si="33"/>
        <v>0</v>
      </c>
      <c r="L79" s="9">
        <f>SUM(J79:K79)</f>
        <v>0</v>
      </c>
      <c r="M79" s="9">
        <f>ROUND(J79*F79,2)</f>
        <v>0</v>
      </c>
      <c r="N79" s="9">
        <f>ROUND(K79*F79,2)</f>
        <v>0</v>
      </c>
      <c r="O79" s="195">
        <f>SUM(M79:N79)</f>
        <v>0</v>
      </c>
      <c r="P79" s="10" t="e">
        <f t="shared" si="32"/>
        <v>#DIV/0!</v>
      </c>
    </row>
    <row r="80" spans="1:16" ht="51.95" customHeight="1" x14ac:dyDescent="0.2">
      <c r="A80" s="6" t="s">
        <v>177</v>
      </c>
      <c r="B80" s="8" t="s">
        <v>178</v>
      </c>
      <c r="C80" s="6" t="s">
        <v>29</v>
      </c>
      <c r="D80" s="6" t="s">
        <v>179</v>
      </c>
      <c r="E80" s="7" t="s">
        <v>46</v>
      </c>
      <c r="F80" s="183">
        <v>8</v>
      </c>
      <c r="G80" s="121"/>
      <c r="H80" s="121"/>
      <c r="I80" s="9">
        <f t="shared" ref="I80:I85" si="34">ROUND(SUM(G80:H80),2)</f>
        <v>0</v>
      </c>
      <c r="J80" s="9">
        <f t="shared" ref="J80:J85" si="35">ROUND(G80*(1+$J$2),2)</f>
        <v>0</v>
      </c>
      <c r="K80" s="9">
        <f t="shared" ref="K80:K85" si="36">ROUND(H80*(1+$J$2),2)</f>
        <v>0</v>
      </c>
      <c r="L80" s="9">
        <f t="shared" ref="L80:L85" si="37">SUM(J80:K80)</f>
        <v>0</v>
      </c>
      <c r="M80" s="9">
        <f t="shared" ref="M80:M85" si="38">ROUND(J80*F80,2)</f>
        <v>0</v>
      </c>
      <c r="N80" s="9">
        <f t="shared" ref="N80:N85" si="39">ROUND(K80*F80,2)</f>
        <v>0</v>
      </c>
      <c r="O80" s="9">
        <f t="shared" ref="O80:O85" si="40">SUM(M80:N80)</f>
        <v>0</v>
      </c>
      <c r="P80" s="10" t="e">
        <f t="shared" si="32"/>
        <v>#DIV/0!</v>
      </c>
    </row>
    <row r="81" spans="1:16" ht="24" customHeight="1" x14ac:dyDescent="0.2">
      <c r="A81" s="6" t="s">
        <v>180</v>
      </c>
      <c r="B81" s="8" t="s">
        <v>181</v>
      </c>
      <c r="C81" s="6" t="s">
        <v>29</v>
      </c>
      <c r="D81" s="6" t="s">
        <v>182</v>
      </c>
      <c r="E81" s="7" t="s">
        <v>46</v>
      </c>
      <c r="F81" s="183">
        <v>4</v>
      </c>
      <c r="G81" s="121"/>
      <c r="H81" s="121"/>
      <c r="I81" s="9">
        <f t="shared" si="34"/>
        <v>0</v>
      </c>
      <c r="J81" s="9">
        <f t="shared" si="35"/>
        <v>0</v>
      </c>
      <c r="K81" s="9">
        <f t="shared" si="36"/>
        <v>0</v>
      </c>
      <c r="L81" s="9">
        <f t="shared" si="37"/>
        <v>0</v>
      </c>
      <c r="M81" s="9">
        <f t="shared" si="38"/>
        <v>0</v>
      </c>
      <c r="N81" s="9">
        <f t="shared" si="39"/>
        <v>0</v>
      </c>
      <c r="O81" s="9">
        <f t="shared" si="40"/>
        <v>0</v>
      </c>
      <c r="P81" s="10" t="e">
        <f t="shared" si="32"/>
        <v>#DIV/0!</v>
      </c>
    </row>
    <row r="82" spans="1:16" ht="26.1" customHeight="1" x14ac:dyDescent="0.2">
      <c r="A82" s="3" t="s">
        <v>183</v>
      </c>
      <c r="B82" s="3"/>
      <c r="C82" s="3"/>
      <c r="D82" s="3" t="s">
        <v>184</v>
      </c>
      <c r="E82" s="3"/>
      <c r="F82" s="181"/>
      <c r="G82" s="167"/>
      <c r="H82" s="167"/>
      <c r="I82" s="145"/>
      <c r="J82" s="145"/>
      <c r="K82" s="145"/>
      <c r="L82" s="145"/>
      <c r="M82" s="145"/>
      <c r="N82" s="145"/>
      <c r="O82" s="166">
        <f>SUM(O83:O87)</f>
        <v>0</v>
      </c>
      <c r="P82" s="5" t="e">
        <f t="shared" si="32"/>
        <v>#DIV/0!</v>
      </c>
    </row>
    <row r="83" spans="1:16" ht="39" customHeight="1" x14ac:dyDescent="0.2">
      <c r="A83" s="6" t="s">
        <v>185</v>
      </c>
      <c r="B83" s="8" t="s">
        <v>186</v>
      </c>
      <c r="C83" s="6" t="s">
        <v>22</v>
      </c>
      <c r="D83" s="6" t="s">
        <v>187</v>
      </c>
      <c r="E83" s="7" t="s">
        <v>42</v>
      </c>
      <c r="F83" s="183">
        <v>4</v>
      </c>
      <c r="G83" s="121"/>
      <c r="H83" s="121"/>
      <c r="I83" s="9">
        <f t="shared" si="34"/>
        <v>0</v>
      </c>
      <c r="J83" s="9">
        <f t="shared" si="35"/>
        <v>0</v>
      </c>
      <c r="K83" s="9">
        <f t="shared" si="36"/>
        <v>0</v>
      </c>
      <c r="L83" s="9">
        <f t="shared" si="37"/>
        <v>0</v>
      </c>
      <c r="M83" s="9">
        <f t="shared" si="38"/>
        <v>0</v>
      </c>
      <c r="N83" s="9">
        <f t="shared" si="39"/>
        <v>0</v>
      </c>
      <c r="O83" s="9">
        <f t="shared" si="40"/>
        <v>0</v>
      </c>
      <c r="P83" s="10" t="e">
        <f t="shared" si="32"/>
        <v>#DIV/0!</v>
      </c>
    </row>
    <row r="84" spans="1:16" ht="24" customHeight="1" x14ac:dyDescent="0.2">
      <c r="A84" s="6" t="s">
        <v>188</v>
      </c>
      <c r="B84" s="8" t="s">
        <v>189</v>
      </c>
      <c r="C84" s="6" t="s">
        <v>29</v>
      </c>
      <c r="D84" s="6" t="s">
        <v>190</v>
      </c>
      <c r="E84" s="7" t="s">
        <v>46</v>
      </c>
      <c r="F84" s="183">
        <v>4</v>
      </c>
      <c r="G84" s="121"/>
      <c r="H84" s="121"/>
      <c r="I84" s="9">
        <f t="shared" si="34"/>
        <v>0</v>
      </c>
      <c r="J84" s="9">
        <f t="shared" si="35"/>
        <v>0</v>
      </c>
      <c r="K84" s="9">
        <f t="shared" si="36"/>
        <v>0</v>
      </c>
      <c r="L84" s="9">
        <f t="shared" si="37"/>
        <v>0</v>
      </c>
      <c r="M84" s="9">
        <f t="shared" si="38"/>
        <v>0</v>
      </c>
      <c r="N84" s="9">
        <f t="shared" si="39"/>
        <v>0</v>
      </c>
      <c r="O84" s="9">
        <f t="shared" si="40"/>
        <v>0</v>
      </c>
      <c r="P84" s="10" t="e">
        <f t="shared" si="32"/>
        <v>#DIV/0!</v>
      </c>
    </row>
    <row r="85" spans="1:16" ht="24" customHeight="1" x14ac:dyDescent="0.2">
      <c r="A85" s="6" t="s">
        <v>191</v>
      </c>
      <c r="B85" s="8" t="s">
        <v>166</v>
      </c>
      <c r="C85" s="6" t="s">
        <v>29</v>
      </c>
      <c r="D85" s="6" t="s">
        <v>167</v>
      </c>
      <c r="E85" s="7" t="s">
        <v>31</v>
      </c>
      <c r="F85" s="183">
        <v>3</v>
      </c>
      <c r="G85" s="121"/>
      <c r="H85" s="121"/>
      <c r="I85" s="9">
        <f t="shared" si="34"/>
        <v>0</v>
      </c>
      <c r="J85" s="9">
        <f t="shared" si="35"/>
        <v>0</v>
      </c>
      <c r="K85" s="9">
        <f t="shared" si="36"/>
        <v>0</v>
      </c>
      <c r="L85" s="9">
        <f t="shared" si="37"/>
        <v>0</v>
      </c>
      <c r="M85" s="9">
        <f t="shared" si="38"/>
        <v>0</v>
      </c>
      <c r="N85" s="9">
        <f t="shared" si="39"/>
        <v>0</v>
      </c>
      <c r="O85" s="9">
        <f t="shared" si="40"/>
        <v>0</v>
      </c>
      <c r="P85" s="10" t="e">
        <f t="shared" si="32"/>
        <v>#DIV/0!</v>
      </c>
    </row>
    <row r="86" spans="1:16" ht="26.1" customHeight="1" x14ac:dyDescent="0.2">
      <c r="A86" s="11" t="s">
        <v>191</v>
      </c>
      <c r="B86" s="13" t="s">
        <v>192</v>
      </c>
      <c r="C86" s="11" t="s">
        <v>22</v>
      </c>
      <c r="D86" s="11" t="s">
        <v>193</v>
      </c>
      <c r="E86" s="12" t="s">
        <v>46</v>
      </c>
      <c r="F86" s="182">
        <v>4</v>
      </c>
      <c r="G86" s="116"/>
      <c r="H86" s="116"/>
      <c r="I86" s="14">
        <f>ROUND(SUM(G86:H86),2)</f>
        <v>0</v>
      </c>
      <c r="J86" s="14">
        <f>ROUND(G86*(1+$J$2),2)</f>
        <v>0</v>
      </c>
      <c r="K86" s="14">
        <f>ROUND(H86*(1+$J$2),2)</f>
        <v>0</v>
      </c>
      <c r="L86" s="14">
        <f>SUM(J86:K86)</f>
        <v>0</v>
      </c>
      <c r="M86" s="14">
        <f>ROUND(J86*F86,2)</f>
        <v>0</v>
      </c>
      <c r="N86" s="14">
        <f>ROUND(K86*F86,2)</f>
        <v>0</v>
      </c>
      <c r="O86" s="14">
        <f>SUM(M86:N86)</f>
        <v>0</v>
      </c>
      <c r="P86" s="15" t="e">
        <f t="shared" si="32"/>
        <v>#DIV/0!</v>
      </c>
    </row>
    <row r="87" spans="1:16" s="99" customFormat="1" ht="26.1" customHeight="1" x14ac:dyDescent="0.2">
      <c r="A87" s="11" t="s">
        <v>194</v>
      </c>
      <c r="B87" s="13" t="s">
        <v>195</v>
      </c>
      <c r="C87" s="11" t="s">
        <v>29</v>
      </c>
      <c r="D87" s="11" t="s">
        <v>196</v>
      </c>
      <c r="E87" s="12" t="s">
        <v>197</v>
      </c>
      <c r="F87" s="182">
        <v>1</v>
      </c>
      <c r="G87" s="116"/>
      <c r="H87" s="116"/>
      <c r="I87" s="14">
        <f t="shared" ref="I87" si="41">ROUND(SUM(G87:H87),2)</f>
        <v>0</v>
      </c>
      <c r="J87" s="14">
        <f t="shared" ref="J87" si="42">ROUND(G87*(1+$J$2),2)</f>
        <v>0</v>
      </c>
      <c r="K87" s="14">
        <f t="shared" ref="K87" si="43">ROUND(H87*(1+$J$2),2)</f>
        <v>0</v>
      </c>
      <c r="L87" s="14">
        <f t="shared" ref="L87" si="44">SUM(J87:K87)</f>
        <v>0</v>
      </c>
      <c r="M87" s="14">
        <f t="shared" ref="M87" si="45">ROUND(J87*F87,2)</f>
        <v>0</v>
      </c>
      <c r="N87" s="14">
        <f t="shared" ref="N87" si="46">ROUND(K87*F87,2)</f>
        <v>0</v>
      </c>
      <c r="O87" s="14">
        <f t="shared" ref="O87" si="47">SUM(M87:N87)</f>
        <v>0</v>
      </c>
      <c r="P87" s="15" t="e">
        <f t="shared" si="32"/>
        <v>#DIV/0!</v>
      </c>
    </row>
    <row r="88" spans="1:16" ht="18" customHeight="1" x14ac:dyDescent="0.2">
      <c r="A88" s="3" t="s">
        <v>198</v>
      </c>
      <c r="B88" s="3"/>
      <c r="C88" s="3"/>
      <c r="D88" s="3" t="s">
        <v>199</v>
      </c>
      <c r="E88" s="3"/>
      <c r="F88" s="181"/>
      <c r="G88" s="167"/>
      <c r="H88" s="167"/>
      <c r="I88" s="3"/>
      <c r="J88" s="3"/>
      <c r="K88" s="3"/>
      <c r="L88" s="3"/>
      <c r="M88" s="3"/>
      <c r="N88" s="3"/>
      <c r="O88" s="4">
        <f>SUM(O89:O91)</f>
        <v>0</v>
      </c>
      <c r="P88" s="5" t="e">
        <f t="shared" si="32"/>
        <v>#DIV/0!</v>
      </c>
    </row>
    <row r="89" spans="1:16" ht="24" customHeight="1" x14ac:dyDescent="0.2">
      <c r="A89" s="6" t="s">
        <v>200</v>
      </c>
      <c r="B89" s="8" t="s">
        <v>201</v>
      </c>
      <c r="C89" s="6" t="s">
        <v>29</v>
      </c>
      <c r="D89" s="6" t="s">
        <v>202</v>
      </c>
      <c r="E89" s="7" t="s">
        <v>46</v>
      </c>
      <c r="F89" s="183">
        <v>11</v>
      </c>
      <c r="G89" s="121"/>
      <c r="H89" s="121"/>
      <c r="I89" s="9">
        <f>ROUND(SUM(G89:H89),2)</f>
        <v>0</v>
      </c>
      <c r="J89" s="9">
        <f>ROUND(G89*(1+$J$2),2)</f>
        <v>0</v>
      </c>
      <c r="K89" s="9">
        <f>ROUND(H89*(1+$J$2),2)</f>
        <v>0</v>
      </c>
      <c r="L89" s="9">
        <f>SUM(J89:K89)</f>
        <v>0</v>
      </c>
      <c r="M89" s="9">
        <f>ROUND(J89*F89,2)</f>
        <v>0</v>
      </c>
      <c r="N89" s="9">
        <f>ROUND(K89*F89,2)</f>
        <v>0</v>
      </c>
      <c r="O89" s="9">
        <f>SUM(M89:N89)</f>
        <v>0</v>
      </c>
      <c r="P89" s="10" t="e">
        <f t="shared" si="32"/>
        <v>#DIV/0!</v>
      </c>
    </row>
    <row r="90" spans="1:16" ht="24" customHeight="1" x14ac:dyDescent="0.2">
      <c r="A90" s="6" t="s">
        <v>203</v>
      </c>
      <c r="B90" s="8" t="s">
        <v>204</v>
      </c>
      <c r="C90" s="6" t="s">
        <v>29</v>
      </c>
      <c r="D90" s="6" t="s">
        <v>205</v>
      </c>
      <c r="E90" s="7" t="s">
        <v>46</v>
      </c>
      <c r="F90" s="183">
        <v>30.3</v>
      </c>
      <c r="G90" s="121"/>
      <c r="H90" s="121"/>
      <c r="I90" s="9">
        <f t="shared" ref="I90:I108" si="48">ROUND(SUM(G90:H90),2)</f>
        <v>0</v>
      </c>
      <c r="J90" s="9">
        <f t="shared" ref="J90:J108" si="49">ROUND(G90*(1+$J$2),2)</f>
        <v>0</v>
      </c>
      <c r="K90" s="9">
        <f t="shared" ref="K90:K108" si="50">ROUND(H90*(1+$J$2),2)</f>
        <v>0</v>
      </c>
      <c r="L90" s="9">
        <f t="shared" ref="L90:L108" si="51">SUM(J90:K90)</f>
        <v>0</v>
      </c>
      <c r="M90" s="9">
        <f t="shared" ref="M90:M108" si="52">ROUND(J90*F90,2)</f>
        <v>0</v>
      </c>
      <c r="N90" s="9">
        <f t="shared" ref="N90:N108" si="53">ROUND(K90*F90,2)</f>
        <v>0</v>
      </c>
      <c r="O90" s="9">
        <f t="shared" ref="O90:O108" si="54">SUM(M90:N90)</f>
        <v>0</v>
      </c>
      <c r="P90" s="10" t="e">
        <f t="shared" si="32"/>
        <v>#DIV/0!</v>
      </c>
    </row>
    <row r="91" spans="1:16" ht="24" customHeight="1" x14ac:dyDescent="0.2">
      <c r="A91" s="6" t="s">
        <v>206</v>
      </c>
      <c r="B91" s="8" t="s">
        <v>204</v>
      </c>
      <c r="C91" s="6" t="s">
        <v>29</v>
      </c>
      <c r="D91" s="6" t="s">
        <v>207</v>
      </c>
      <c r="E91" s="7" t="s">
        <v>46</v>
      </c>
      <c r="F91" s="183">
        <v>1.5</v>
      </c>
      <c r="G91" s="121"/>
      <c r="H91" s="121"/>
      <c r="I91" s="9">
        <f t="shared" si="48"/>
        <v>0</v>
      </c>
      <c r="J91" s="9">
        <f t="shared" si="49"/>
        <v>0</v>
      </c>
      <c r="K91" s="9">
        <f t="shared" si="50"/>
        <v>0</v>
      </c>
      <c r="L91" s="9">
        <f t="shared" si="51"/>
        <v>0</v>
      </c>
      <c r="M91" s="9">
        <f t="shared" si="52"/>
        <v>0</v>
      </c>
      <c r="N91" s="9">
        <f t="shared" si="53"/>
        <v>0</v>
      </c>
      <c r="O91" s="9">
        <f t="shared" si="54"/>
        <v>0</v>
      </c>
      <c r="P91" s="10" t="e">
        <f t="shared" ref="P91:P108" si="55">O91/$N$117</f>
        <v>#DIV/0!</v>
      </c>
    </row>
    <row r="92" spans="1:16" ht="18.75" customHeight="1" x14ac:dyDescent="0.2">
      <c r="A92" s="3" t="s">
        <v>208</v>
      </c>
      <c r="B92" s="3"/>
      <c r="C92" s="3"/>
      <c r="D92" s="3" t="s">
        <v>209</v>
      </c>
      <c r="E92" s="3"/>
      <c r="F92" s="181"/>
      <c r="G92" s="167"/>
      <c r="H92" s="167"/>
      <c r="I92" s="145"/>
      <c r="J92" s="145"/>
      <c r="K92" s="145"/>
      <c r="L92" s="145"/>
      <c r="M92" s="145"/>
      <c r="N92" s="145"/>
      <c r="O92" s="166">
        <f>SUM(O93:O97)</f>
        <v>0</v>
      </c>
      <c r="P92" s="5" t="e">
        <f t="shared" si="55"/>
        <v>#DIV/0!</v>
      </c>
    </row>
    <row r="93" spans="1:16" ht="26.1" customHeight="1" x14ac:dyDescent="0.2">
      <c r="A93" s="6" t="s">
        <v>210</v>
      </c>
      <c r="B93" s="8" t="s">
        <v>211</v>
      </c>
      <c r="C93" s="6" t="s">
        <v>29</v>
      </c>
      <c r="D93" s="6" t="s">
        <v>212</v>
      </c>
      <c r="E93" s="7" t="s">
        <v>42</v>
      </c>
      <c r="F93" s="183">
        <v>94</v>
      </c>
      <c r="G93" s="121"/>
      <c r="H93" s="121"/>
      <c r="I93" s="9">
        <f t="shared" si="48"/>
        <v>0</v>
      </c>
      <c r="J93" s="9">
        <f t="shared" si="49"/>
        <v>0</v>
      </c>
      <c r="K93" s="9">
        <f t="shared" si="50"/>
        <v>0</v>
      </c>
      <c r="L93" s="9">
        <f t="shared" si="51"/>
        <v>0</v>
      </c>
      <c r="M93" s="9">
        <f t="shared" si="52"/>
        <v>0</v>
      </c>
      <c r="N93" s="9">
        <f t="shared" si="53"/>
        <v>0</v>
      </c>
      <c r="O93" s="9">
        <f t="shared" si="54"/>
        <v>0</v>
      </c>
      <c r="P93" s="10" t="e">
        <f t="shared" si="55"/>
        <v>#DIV/0!</v>
      </c>
    </row>
    <row r="94" spans="1:16" ht="26.1" customHeight="1" x14ac:dyDescent="0.2">
      <c r="A94" s="6" t="s">
        <v>213</v>
      </c>
      <c r="B94" s="8" t="s">
        <v>214</v>
      </c>
      <c r="C94" s="6" t="s">
        <v>29</v>
      </c>
      <c r="D94" s="6" t="s">
        <v>215</v>
      </c>
      <c r="E94" s="7" t="s">
        <v>46</v>
      </c>
      <c r="F94" s="183">
        <v>94</v>
      </c>
      <c r="G94" s="121"/>
      <c r="H94" s="121"/>
      <c r="I94" s="9">
        <f t="shared" si="48"/>
        <v>0</v>
      </c>
      <c r="J94" s="9">
        <f t="shared" si="49"/>
        <v>0</v>
      </c>
      <c r="K94" s="9">
        <f t="shared" si="50"/>
        <v>0</v>
      </c>
      <c r="L94" s="9">
        <f t="shared" si="51"/>
        <v>0</v>
      </c>
      <c r="M94" s="9">
        <f t="shared" si="52"/>
        <v>0</v>
      </c>
      <c r="N94" s="9">
        <f t="shared" si="53"/>
        <v>0</v>
      </c>
      <c r="O94" s="9">
        <f t="shared" si="54"/>
        <v>0</v>
      </c>
      <c r="P94" s="10" t="e">
        <f t="shared" si="55"/>
        <v>#DIV/0!</v>
      </c>
    </row>
    <row r="95" spans="1:16" ht="26.1" customHeight="1" x14ac:dyDescent="0.2">
      <c r="A95" s="6" t="s">
        <v>216</v>
      </c>
      <c r="B95" s="8" t="s">
        <v>217</v>
      </c>
      <c r="C95" s="6" t="s">
        <v>29</v>
      </c>
      <c r="D95" s="6" t="s">
        <v>218</v>
      </c>
      <c r="E95" s="7" t="s">
        <v>42</v>
      </c>
      <c r="F95" s="183">
        <v>94</v>
      </c>
      <c r="G95" s="121"/>
      <c r="H95" s="121"/>
      <c r="I95" s="9">
        <f t="shared" si="48"/>
        <v>0</v>
      </c>
      <c r="J95" s="9">
        <f t="shared" si="49"/>
        <v>0</v>
      </c>
      <c r="K95" s="9">
        <f t="shared" si="50"/>
        <v>0</v>
      </c>
      <c r="L95" s="9">
        <f t="shared" si="51"/>
        <v>0</v>
      </c>
      <c r="M95" s="9">
        <f t="shared" si="52"/>
        <v>0</v>
      </c>
      <c r="N95" s="9">
        <f t="shared" si="53"/>
        <v>0</v>
      </c>
      <c r="O95" s="9">
        <f t="shared" si="54"/>
        <v>0</v>
      </c>
      <c r="P95" s="10" t="e">
        <f t="shared" si="55"/>
        <v>#DIV/0!</v>
      </c>
    </row>
    <row r="96" spans="1:16" ht="26.1" customHeight="1" x14ac:dyDescent="0.2">
      <c r="A96" s="6" t="s">
        <v>219</v>
      </c>
      <c r="B96" s="8" t="s">
        <v>220</v>
      </c>
      <c r="C96" s="6" t="s">
        <v>22</v>
      </c>
      <c r="D96" s="6" t="s">
        <v>519</v>
      </c>
      <c r="E96" s="7" t="s">
        <v>42</v>
      </c>
      <c r="F96" s="183">
        <v>94</v>
      </c>
      <c r="G96" s="121"/>
      <c r="H96" s="121"/>
      <c r="I96" s="9">
        <f t="shared" si="48"/>
        <v>0</v>
      </c>
      <c r="J96" s="9">
        <f t="shared" si="49"/>
        <v>0</v>
      </c>
      <c r="K96" s="9">
        <f t="shared" si="50"/>
        <v>0</v>
      </c>
      <c r="L96" s="9">
        <f t="shared" si="51"/>
        <v>0</v>
      </c>
      <c r="M96" s="9">
        <f t="shared" si="52"/>
        <v>0</v>
      </c>
      <c r="N96" s="9">
        <f t="shared" si="53"/>
        <v>0</v>
      </c>
      <c r="O96" s="9">
        <f t="shared" si="54"/>
        <v>0</v>
      </c>
      <c r="P96" s="10" t="e">
        <f t="shared" si="55"/>
        <v>#DIV/0!</v>
      </c>
    </row>
    <row r="97" spans="1:16" ht="24" customHeight="1" x14ac:dyDescent="0.2">
      <c r="A97" s="217" t="s">
        <v>222</v>
      </c>
      <c r="B97" s="120" t="s">
        <v>530</v>
      </c>
      <c r="C97" s="217" t="s">
        <v>22</v>
      </c>
      <c r="D97" s="217" t="s">
        <v>531</v>
      </c>
      <c r="E97" s="119" t="s">
        <v>46</v>
      </c>
      <c r="F97" s="186">
        <v>94</v>
      </c>
      <c r="G97" s="121"/>
      <c r="H97" s="121"/>
      <c r="I97" s="9">
        <f t="shared" si="48"/>
        <v>0</v>
      </c>
      <c r="J97" s="9">
        <f t="shared" si="49"/>
        <v>0</v>
      </c>
      <c r="K97" s="9">
        <f t="shared" si="50"/>
        <v>0</v>
      </c>
      <c r="L97" s="9">
        <f t="shared" si="51"/>
        <v>0</v>
      </c>
      <c r="M97" s="9">
        <f t="shared" si="52"/>
        <v>0</v>
      </c>
      <c r="N97" s="9">
        <f t="shared" si="53"/>
        <v>0</v>
      </c>
      <c r="O97" s="9">
        <f t="shared" si="54"/>
        <v>0</v>
      </c>
      <c r="P97" s="10" t="e">
        <f t="shared" si="55"/>
        <v>#DIV/0!</v>
      </c>
    </row>
    <row r="98" spans="1:16" ht="18.75" customHeight="1" x14ac:dyDescent="0.2">
      <c r="A98" s="3" t="s">
        <v>223</v>
      </c>
      <c r="B98" s="3"/>
      <c r="C98" s="3"/>
      <c r="D98" s="3" t="s">
        <v>224</v>
      </c>
      <c r="E98" s="3"/>
      <c r="F98" s="181"/>
      <c r="G98" s="167"/>
      <c r="H98" s="167"/>
      <c r="I98" s="145"/>
      <c r="J98" s="145"/>
      <c r="K98" s="145"/>
      <c r="L98" s="145"/>
      <c r="M98" s="145"/>
      <c r="N98" s="145"/>
      <c r="O98" s="166">
        <f>SUM(O99:O103)</f>
        <v>0</v>
      </c>
      <c r="P98" s="5" t="e">
        <f t="shared" si="55"/>
        <v>#DIV/0!</v>
      </c>
    </row>
    <row r="99" spans="1:16" ht="51" x14ac:dyDescent="0.2">
      <c r="A99" s="6" t="s">
        <v>225</v>
      </c>
      <c r="B99" s="8" t="s">
        <v>226</v>
      </c>
      <c r="C99" s="6" t="s">
        <v>29</v>
      </c>
      <c r="D99" s="213" t="s">
        <v>227</v>
      </c>
      <c r="E99" s="7" t="s">
        <v>24</v>
      </c>
      <c r="F99" s="183">
        <v>2</v>
      </c>
      <c r="G99" s="121"/>
      <c r="H99" s="121"/>
      <c r="I99" s="9">
        <f t="shared" si="48"/>
        <v>0</v>
      </c>
      <c r="J99" s="9">
        <f t="shared" si="49"/>
        <v>0</v>
      </c>
      <c r="K99" s="9">
        <f t="shared" si="50"/>
        <v>0</v>
      </c>
      <c r="L99" s="9">
        <f t="shared" si="51"/>
        <v>0</v>
      </c>
      <c r="M99" s="9">
        <f t="shared" si="52"/>
        <v>0</v>
      </c>
      <c r="N99" s="9">
        <f t="shared" si="53"/>
        <v>0</v>
      </c>
      <c r="O99" s="9">
        <f t="shared" si="54"/>
        <v>0</v>
      </c>
      <c r="P99" s="10" t="e">
        <f t="shared" si="55"/>
        <v>#DIV/0!</v>
      </c>
    </row>
    <row r="100" spans="1:16" ht="26.1" customHeight="1" x14ac:dyDescent="0.2">
      <c r="A100" s="6" t="s">
        <v>228</v>
      </c>
      <c r="B100" s="8" t="s">
        <v>229</v>
      </c>
      <c r="C100" s="6" t="s">
        <v>29</v>
      </c>
      <c r="D100" s="6" t="s">
        <v>518</v>
      </c>
      <c r="E100" s="7" t="s">
        <v>24</v>
      </c>
      <c r="F100" s="183">
        <v>1</v>
      </c>
      <c r="G100" s="121"/>
      <c r="H100" s="121"/>
      <c r="I100" s="9">
        <f t="shared" si="48"/>
        <v>0</v>
      </c>
      <c r="J100" s="9">
        <f t="shared" si="49"/>
        <v>0</v>
      </c>
      <c r="K100" s="9">
        <f t="shared" si="50"/>
        <v>0</v>
      </c>
      <c r="L100" s="9">
        <f t="shared" si="51"/>
        <v>0</v>
      </c>
      <c r="M100" s="9">
        <f t="shared" si="52"/>
        <v>0</v>
      </c>
      <c r="N100" s="9">
        <f t="shared" si="53"/>
        <v>0</v>
      </c>
      <c r="O100" s="9">
        <f t="shared" si="54"/>
        <v>0</v>
      </c>
      <c r="P100" s="10" t="e">
        <f t="shared" si="55"/>
        <v>#DIV/0!</v>
      </c>
    </row>
    <row r="101" spans="1:16" ht="26.1" customHeight="1" x14ac:dyDescent="0.2">
      <c r="A101" s="6" t="s">
        <v>230</v>
      </c>
      <c r="B101" s="8" t="s">
        <v>231</v>
      </c>
      <c r="C101" s="6" t="s">
        <v>29</v>
      </c>
      <c r="D101" s="6" t="s">
        <v>516</v>
      </c>
      <c r="E101" s="7" t="s">
        <v>24</v>
      </c>
      <c r="F101" s="183">
        <v>2</v>
      </c>
      <c r="G101" s="121"/>
      <c r="H101" s="121"/>
      <c r="I101" s="9">
        <f t="shared" si="48"/>
        <v>0</v>
      </c>
      <c r="J101" s="9">
        <f t="shared" si="49"/>
        <v>0</v>
      </c>
      <c r="K101" s="9">
        <f t="shared" si="50"/>
        <v>0</v>
      </c>
      <c r="L101" s="9">
        <f t="shared" si="51"/>
        <v>0</v>
      </c>
      <c r="M101" s="9">
        <f t="shared" si="52"/>
        <v>0</v>
      </c>
      <c r="N101" s="9">
        <f t="shared" si="53"/>
        <v>0</v>
      </c>
      <c r="O101" s="9">
        <f t="shared" si="54"/>
        <v>0</v>
      </c>
      <c r="P101" s="10" t="e">
        <f t="shared" si="55"/>
        <v>#DIV/0!</v>
      </c>
    </row>
    <row r="102" spans="1:16" ht="26.1" customHeight="1" x14ac:dyDescent="0.2">
      <c r="A102" s="6" t="s">
        <v>232</v>
      </c>
      <c r="B102" s="8" t="s">
        <v>233</v>
      </c>
      <c r="C102" s="6" t="s">
        <v>29</v>
      </c>
      <c r="D102" s="6" t="s">
        <v>234</v>
      </c>
      <c r="E102" s="7" t="s">
        <v>24</v>
      </c>
      <c r="F102" s="183">
        <v>2</v>
      </c>
      <c r="G102" s="121"/>
      <c r="H102" s="121"/>
      <c r="I102" s="9">
        <f t="shared" si="48"/>
        <v>0</v>
      </c>
      <c r="J102" s="9">
        <f t="shared" si="49"/>
        <v>0</v>
      </c>
      <c r="K102" s="9">
        <f t="shared" si="50"/>
        <v>0</v>
      </c>
      <c r="L102" s="9">
        <f t="shared" si="51"/>
        <v>0</v>
      </c>
      <c r="M102" s="9">
        <f t="shared" si="52"/>
        <v>0</v>
      </c>
      <c r="N102" s="9">
        <f t="shared" si="53"/>
        <v>0</v>
      </c>
      <c r="O102" s="9">
        <f t="shared" si="54"/>
        <v>0</v>
      </c>
      <c r="P102" s="10" t="e">
        <f t="shared" si="55"/>
        <v>#DIV/0!</v>
      </c>
    </row>
    <row r="103" spans="1:16" ht="24" customHeight="1" x14ac:dyDescent="0.2">
      <c r="A103" s="6" t="s">
        <v>235</v>
      </c>
      <c r="B103" s="8" t="s">
        <v>37</v>
      </c>
      <c r="C103" s="6" t="s">
        <v>29</v>
      </c>
      <c r="D103" s="194" t="s">
        <v>236</v>
      </c>
      <c r="E103" s="7" t="s">
        <v>24</v>
      </c>
      <c r="F103" s="183">
        <v>1</v>
      </c>
      <c r="G103" s="121"/>
      <c r="H103" s="121"/>
      <c r="I103" s="9">
        <f t="shared" si="48"/>
        <v>0</v>
      </c>
      <c r="J103" s="9">
        <f t="shared" si="49"/>
        <v>0</v>
      </c>
      <c r="K103" s="9">
        <f t="shared" si="50"/>
        <v>0</v>
      </c>
      <c r="L103" s="9">
        <f t="shared" si="51"/>
        <v>0</v>
      </c>
      <c r="M103" s="9">
        <f t="shared" si="52"/>
        <v>0</v>
      </c>
      <c r="N103" s="9">
        <f t="shared" si="53"/>
        <v>0</v>
      </c>
      <c r="O103" s="195">
        <f t="shared" si="54"/>
        <v>0</v>
      </c>
      <c r="P103" s="10" t="e">
        <f t="shared" si="55"/>
        <v>#DIV/0!</v>
      </c>
    </row>
    <row r="104" spans="1:16" ht="18.75" customHeight="1" x14ac:dyDescent="0.2">
      <c r="A104" s="3" t="s">
        <v>237</v>
      </c>
      <c r="B104" s="3"/>
      <c r="C104" s="3"/>
      <c r="D104" s="3" t="s">
        <v>517</v>
      </c>
      <c r="E104" s="3"/>
      <c r="F104" s="181"/>
      <c r="G104" s="167"/>
      <c r="H104" s="167"/>
      <c r="I104" s="145"/>
      <c r="J104" s="145"/>
      <c r="K104" s="145"/>
      <c r="L104" s="145"/>
      <c r="M104" s="145"/>
      <c r="N104" s="145"/>
      <c r="O104" s="166">
        <f>SUM(O105:O108)</f>
        <v>0</v>
      </c>
      <c r="P104" s="5" t="e">
        <f t="shared" si="55"/>
        <v>#DIV/0!</v>
      </c>
    </row>
    <row r="105" spans="1:16" ht="26.1" customHeight="1" x14ac:dyDescent="0.2">
      <c r="A105" s="6" t="s">
        <v>238</v>
      </c>
      <c r="B105" s="8" t="s">
        <v>239</v>
      </c>
      <c r="C105" s="6" t="s">
        <v>29</v>
      </c>
      <c r="D105" s="6" t="s">
        <v>240</v>
      </c>
      <c r="E105" s="7" t="s">
        <v>24</v>
      </c>
      <c r="F105" s="183">
        <v>6</v>
      </c>
      <c r="G105" s="121"/>
      <c r="H105" s="121"/>
      <c r="I105" s="9">
        <f t="shared" si="48"/>
        <v>0</v>
      </c>
      <c r="J105" s="9">
        <f t="shared" si="49"/>
        <v>0</v>
      </c>
      <c r="K105" s="9">
        <f t="shared" si="50"/>
        <v>0</v>
      </c>
      <c r="L105" s="9">
        <f t="shared" si="51"/>
        <v>0</v>
      </c>
      <c r="M105" s="9">
        <f t="shared" si="52"/>
        <v>0</v>
      </c>
      <c r="N105" s="9">
        <f t="shared" si="53"/>
        <v>0</v>
      </c>
      <c r="O105" s="9">
        <f t="shared" si="54"/>
        <v>0</v>
      </c>
      <c r="P105" s="10" t="e">
        <f t="shared" si="55"/>
        <v>#DIV/0!</v>
      </c>
    </row>
    <row r="106" spans="1:16" s="216" customFormat="1" ht="25.5" x14ac:dyDescent="0.2">
      <c r="A106" s="6" t="s">
        <v>241</v>
      </c>
      <c r="B106" s="8" t="s">
        <v>37</v>
      </c>
      <c r="C106" s="6" t="s">
        <v>29</v>
      </c>
      <c r="D106" s="194" t="s">
        <v>236</v>
      </c>
      <c r="E106" s="7" t="s">
        <v>24</v>
      </c>
      <c r="F106" s="183">
        <v>6</v>
      </c>
      <c r="G106" s="121"/>
      <c r="H106" s="121"/>
      <c r="I106" s="9">
        <f t="shared" ref="I106:I107" si="56">ROUND(SUM(G106:H106),2)</f>
        <v>0</v>
      </c>
      <c r="J106" s="9">
        <f t="shared" ref="J106:J107" si="57">ROUND(G106*(1+$J$2),2)</f>
        <v>0</v>
      </c>
      <c r="K106" s="9">
        <f t="shared" ref="K106:K107" si="58">ROUND(H106*(1+$J$2),2)</f>
        <v>0</v>
      </c>
      <c r="L106" s="9">
        <f t="shared" ref="L106:L107" si="59">SUM(J106:K106)</f>
        <v>0</v>
      </c>
      <c r="M106" s="9">
        <f t="shared" ref="M106:M107" si="60">ROUND(J106*F106,2)</f>
        <v>0</v>
      </c>
      <c r="N106" s="9">
        <f t="shared" ref="N106:N107" si="61">ROUND(K106*F106,2)</f>
        <v>0</v>
      </c>
      <c r="O106" s="195">
        <f t="shared" ref="O106:O107" si="62">SUM(M106:N106)</f>
        <v>0</v>
      </c>
      <c r="P106" s="10" t="e">
        <f t="shared" si="55"/>
        <v>#DIV/0!</v>
      </c>
    </row>
    <row r="107" spans="1:16" s="216" customFormat="1" ht="25.5" x14ac:dyDescent="0.2">
      <c r="A107" s="6" t="s">
        <v>241</v>
      </c>
      <c r="B107" s="225" t="s">
        <v>533</v>
      </c>
      <c r="C107" s="6" t="s">
        <v>22</v>
      </c>
      <c r="D107" s="194" t="s">
        <v>532</v>
      </c>
      <c r="E107" s="7" t="s">
        <v>24</v>
      </c>
      <c r="F107" s="183">
        <v>94</v>
      </c>
      <c r="G107" s="121"/>
      <c r="H107" s="121"/>
      <c r="I107" s="9">
        <f t="shared" si="56"/>
        <v>0</v>
      </c>
      <c r="J107" s="9">
        <f t="shared" si="57"/>
        <v>0</v>
      </c>
      <c r="K107" s="9">
        <f t="shared" si="58"/>
        <v>0</v>
      </c>
      <c r="L107" s="9">
        <f t="shared" si="59"/>
        <v>0</v>
      </c>
      <c r="M107" s="9">
        <f t="shared" si="60"/>
        <v>0</v>
      </c>
      <c r="N107" s="9">
        <f t="shared" si="61"/>
        <v>0</v>
      </c>
      <c r="O107" s="195">
        <f t="shared" si="62"/>
        <v>0</v>
      </c>
      <c r="P107" s="10" t="e">
        <f t="shared" si="55"/>
        <v>#DIV/0!</v>
      </c>
    </row>
    <row r="108" spans="1:16" ht="25.5" x14ac:dyDescent="0.2">
      <c r="A108" s="6" t="s">
        <v>241</v>
      </c>
      <c r="B108" s="225" t="s">
        <v>534</v>
      </c>
      <c r="C108" s="6" t="s">
        <v>22</v>
      </c>
      <c r="D108" s="194" t="s">
        <v>532</v>
      </c>
      <c r="E108" s="7" t="s">
        <v>24</v>
      </c>
      <c r="F108" s="183">
        <v>52</v>
      </c>
      <c r="G108" s="121"/>
      <c r="H108" s="121"/>
      <c r="I108" s="9">
        <f t="shared" si="48"/>
        <v>0</v>
      </c>
      <c r="J108" s="9">
        <f t="shared" si="49"/>
        <v>0</v>
      </c>
      <c r="K108" s="9">
        <f t="shared" si="50"/>
        <v>0</v>
      </c>
      <c r="L108" s="9">
        <f t="shared" si="51"/>
        <v>0</v>
      </c>
      <c r="M108" s="9">
        <f t="shared" si="52"/>
        <v>0</v>
      </c>
      <c r="N108" s="9">
        <f t="shared" si="53"/>
        <v>0</v>
      </c>
      <c r="O108" s="195">
        <f t="shared" si="54"/>
        <v>0</v>
      </c>
      <c r="P108" s="10" t="e">
        <f t="shared" si="55"/>
        <v>#DIV/0!</v>
      </c>
    </row>
    <row r="109" spans="1:16" s="123" customFormat="1" x14ac:dyDescent="0.2">
      <c r="A109" s="139"/>
      <c r="B109" s="140"/>
      <c r="C109" s="139"/>
      <c r="D109" s="139" t="s">
        <v>384</v>
      </c>
      <c r="E109" s="141"/>
      <c r="F109" s="187"/>
      <c r="G109" s="140"/>
      <c r="H109" s="140"/>
      <c r="I109" s="142">
        <f t="shared" ref="I109:N109" si="63">SUM(I7:I108)</f>
        <v>0</v>
      </c>
      <c r="J109" s="142">
        <f t="shared" si="63"/>
        <v>0</v>
      </c>
      <c r="K109" s="142">
        <f t="shared" si="63"/>
        <v>0</v>
      </c>
      <c r="L109" s="142">
        <f t="shared" si="63"/>
        <v>0</v>
      </c>
      <c r="M109" s="147">
        <f t="shared" si="63"/>
        <v>0</v>
      </c>
      <c r="N109" s="147">
        <f t="shared" si="63"/>
        <v>0</v>
      </c>
      <c r="O109" s="142"/>
      <c r="P109" s="143"/>
    </row>
    <row r="110" spans="1:16" s="138" customFormat="1" x14ac:dyDescent="0.2">
      <c r="A110" s="139"/>
      <c r="B110" s="140"/>
      <c r="C110" s="139"/>
      <c r="D110" s="139"/>
      <c r="E110" s="141"/>
      <c r="F110" s="187"/>
      <c r="G110" s="140"/>
      <c r="H110" s="140"/>
      <c r="I110" s="142"/>
      <c r="J110" s="142"/>
      <c r="K110" s="142"/>
      <c r="L110" s="142"/>
      <c r="M110" s="147" t="s">
        <v>16</v>
      </c>
      <c r="N110" s="147" t="s">
        <v>17</v>
      </c>
      <c r="O110" s="142"/>
      <c r="P110" s="143"/>
    </row>
    <row r="111" spans="1:16" s="123" customFormat="1" x14ac:dyDescent="0.2">
      <c r="A111" s="139"/>
      <c r="B111" s="140"/>
      <c r="C111" s="139"/>
      <c r="D111" s="139" t="s">
        <v>387</v>
      </c>
      <c r="E111" s="141"/>
      <c r="F111" s="187"/>
      <c r="G111" s="140"/>
      <c r="H111" s="140"/>
      <c r="I111" s="142"/>
      <c r="J111" s="142"/>
      <c r="K111" s="142"/>
      <c r="L111" s="142"/>
      <c r="M111" s="148" t="e">
        <f>M109/N117</f>
        <v>#DIV/0!</v>
      </c>
      <c r="N111" s="148" t="e">
        <f>N109/N117</f>
        <v>#DIV/0!</v>
      </c>
      <c r="O111" s="142"/>
      <c r="P111" s="143"/>
    </row>
    <row r="112" spans="1:16" s="123" customFormat="1" x14ac:dyDescent="0.2">
      <c r="A112" s="139"/>
      <c r="B112" s="140"/>
      <c r="C112" s="139"/>
      <c r="D112" s="139"/>
      <c r="E112" s="141"/>
      <c r="F112" s="187"/>
      <c r="G112" s="140"/>
      <c r="H112" s="140"/>
      <c r="I112" s="142"/>
      <c r="J112" s="142"/>
      <c r="K112" s="142"/>
      <c r="L112" s="142"/>
      <c r="M112" s="142"/>
      <c r="N112" s="142"/>
      <c r="O112" s="142"/>
      <c r="P112" s="143"/>
    </row>
    <row r="113" spans="1:16" x14ac:dyDescent="0.2">
      <c r="A113" s="17"/>
      <c r="B113" s="17"/>
      <c r="C113" s="17"/>
      <c r="D113" s="17"/>
      <c r="E113" s="17"/>
      <c r="F113" s="188"/>
      <c r="G113" s="136"/>
      <c r="H113" s="136"/>
      <c r="I113" s="17"/>
      <c r="J113" s="17"/>
      <c r="K113" s="17"/>
      <c r="L113" s="17" t="s">
        <v>242</v>
      </c>
      <c r="M113" s="17" t="s">
        <v>243</v>
      </c>
      <c r="N113" s="17" t="s">
        <v>244</v>
      </c>
      <c r="O113" s="71">
        <f>N117</f>
        <v>0</v>
      </c>
      <c r="P113" s="17"/>
    </row>
    <row r="114" spans="1:16" x14ac:dyDescent="0.2">
      <c r="A114" s="19"/>
      <c r="B114" s="19"/>
      <c r="C114" s="19"/>
      <c r="D114" s="19"/>
      <c r="E114" s="19"/>
      <c r="F114" s="189"/>
      <c r="G114" s="137"/>
      <c r="H114" s="137"/>
      <c r="I114" s="19"/>
      <c r="J114" s="19"/>
      <c r="K114" s="19"/>
      <c r="L114" s="19"/>
      <c r="M114" s="19"/>
      <c r="N114" s="19"/>
      <c r="O114" s="19"/>
      <c r="P114" s="19"/>
    </row>
    <row r="115" spans="1:16" x14ac:dyDescent="0.2">
      <c r="A115" s="226"/>
      <c r="B115" s="226"/>
      <c r="C115" s="226"/>
      <c r="D115" s="18"/>
      <c r="E115" s="17"/>
      <c r="F115" s="188"/>
      <c r="G115" s="136"/>
      <c r="H115" s="136"/>
      <c r="I115" s="17"/>
      <c r="J115" s="17"/>
      <c r="K115" s="17"/>
      <c r="L115" s="227" t="s">
        <v>245</v>
      </c>
      <c r="M115" s="226"/>
      <c r="N115" s="228">
        <f>N117/(1+J2)</f>
        <v>0</v>
      </c>
      <c r="O115" s="226"/>
      <c r="P115" s="226"/>
    </row>
    <row r="116" spans="1:16" x14ac:dyDescent="0.2">
      <c r="A116" s="226"/>
      <c r="B116" s="226"/>
      <c r="C116" s="226"/>
      <c r="D116" s="18"/>
      <c r="E116" s="17"/>
      <c r="F116" s="188"/>
      <c r="G116" s="136"/>
      <c r="H116" s="136"/>
      <c r="I116" s="17"/>
      <c r="J116" s="17"/>
      <c r="K116" s="17"/>
      <c r="L116" s="227" t="s">
        <v>246</v>
      </c>
      <c r="M116" s="226"/>
      <c r="N116" s="228">
        <f>N115*J2</f>
        <v>0</v>
      </c>
      <c r="O116" s="226"/>
      <c r="P116" s="226"/>
    </row>
    <row r="117" spans="1:16" ht="60" customHeight="1" x14ac:dyDescent="0.2">
      <c r="A117" s="226"/>
      <c r="B117" s="226"/>
      <c r="C117" s="226"/>
      <c r="D117" s="18"/>
      <c r="E117" s="17"/>
      <c r="F117" s="188"/>
      <c r="G117" s="136"/>
      <c r="H117" s="136"/>
      <c r="I117" s="17"/>
      <c r="J117" s="17"/>
      <c r="K117" s="17"/>
      <c r="L117" s="227" t="s">
        <v>247</v>
      </c>
      <c r="M117" s="226"/>
      <c r="N117" s="228">
        <f>SUM(O6,O16,O28,O38,O45,O51,O58,O60,O71,O73,O82,O88,O92,O98,O104)</f>
        <v>0</v>
      </c>
      <c r="O117" s="226"/>
      <c r="P117" s="226"/>
    </row>
    <row r="118" spans="1:16" x14ac:dyDescent="0.2">
      <c r="A118" s="229" t="s">
        <v>248</v>
      </c>
      <c r="B118" s="230"/>
      <c r="C118" s="230"/>
      <c r="D118" s="230"/>
      <c r="E118" s="230"/>
      <c r="F118" s="230"/>
      <c r="G118" s="230"/>
      <c r="H118" s="230"/>
      <c r="I118" s="230"/>
      <c r="J118" s="230"/>
      <c r="K118" s="230"/>
      <c r="L118" s="230"/>
      <c r="M118" s="230"/>
      <c r="N118" s="230"/>
      <c r="O118" s="230"/>
      <c r="P118" s="230"/>
    </row>
  </sheetData>
  <mergeCells count="29">
    <mergeCell ref="E1:I1"/>
    <mergeCell ref="J1:L1"/>
    <mergeCell ref="M1:P1"/>
    <mergeCell ref="E2:I2"/>
    <mergeCell ref="J2:L2"/>
    <mergeCell ref="M2:P2"/>
    <mergeCell ref="A3:P3"/>
    <mergeCell ref="A4:A5"/>
    <mergeCell ref="B4:B5"/>
    <mergeCell ref="C4:C5"/>
    <mergeCell ref="D4:D5"/>
    <mergeCell ref="E4:E5"/>
    <mergeCell ref="F4:F5"/>
    <mergeCell ref="I4:I5"/>
    <mergeCell ref="J4:L4"/>
    <mergeCell ref="M4:O4"/>
    <mergeCell ref="P4:P5"/>
    <mergeCell ref="G4:G5"/>
    <mergeCell ref="H4:H5"/>
    <mergeCell ref="A117:C117"/>
    <mergeCell ref="L117:M117"/>
    <mergeCell ref="N117:P117"/>
    <mergeCell ref="A118:P118"/>
    <mergeCell ref="A115:C115"/>
    <mergeCell ref="L115:M115"/>
    <mergeCell ref="N115:P115"/>
    <mergeCell ref="A116:C116"/>
    <mergeCell ref="L116:M116"/>
    <mergeCell ref="N116:P116"/>
  </mergeCells>
  <pageMargins left="0.51181102362204722" right="0.51181102362204722" top="0.98425196850393704" bottom="0.98425196850393704" header="0.51181102362204722" footer="0.51181102362204722"/>
  <pageSetup paperSize="9" scale="58" fitToHeight="0" orientation="landscape" r:id="rId1"/>
  <headerFooter>
    <oddHeader>&amp;L &amp;CTRIBUNAL REGIONAL DO TRABALHO DA 12 REGIAO
CNPJ: 02.482.005/0001-23 &amp;R</oddHeader>
    <oddFooter>&amp;L &amp;CRua Esteves Júnior  - Centro - Florianópolis / SC
 / setec@trt12.jus.br &amp;R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showOutlineSymbols="0" showWhiteSpace="0" topLeftCell="B106" workbookViewId="0">
      <selection activeCell="J132" sqref="J132"/>
    </sheetView>
  </sheetViews>
  <sheetFormatPr defaultRowHeight="14.25" x14ac:dyDescent="0.2"/>
  <cols>
    <col min="1" max="1" width="10" style="202" bestFit="1" customWidth="1"/>
    <col min="2" max="2" width="12" style="202" bestFit="1" customWidth="1"/>
    <col min="3" max="3" width="10" style="202" bestFit="1" customWidth="1"/>
    <col min="4" max="4" width="60" style="202" bestFit="1" customWidth="1"/>
    <col min="5" max="5" width="15" style="202" bestFit="1" customWidth="1"/>
    <col min="6" max="9" width="12" style="202" bestFit="1" customWidth="1"/>
    <col min="10" max="11" width="14" style="202" bestFit="1" customWidth="1"/>
    <col min="12" max="16384" width="9" style="202"/>
  </cols>
  <sheetData>
    <row r="1" spans="1:10" ht="15" x14ac:dyDescent="0.2">
      <c r="A1" s="211"/>
      <c r="B1" s="211"/>
      <c r="C1" s="256" t="s">
        <v>329</v>
      </c>
      <c r="D1" s="256"/>
      <c r="E1" s="256" t="s">
        <v>1</v>
      </c>
      <c r="F1" s="256"/>
      <c r="G1" s="256" t="s">
        <v>2</v>
      </c>
      <c r="H1" s="256"/>
      <c r="I1" s="256" t="s">
        <v>3</v>
      </c>
      <c r="J1" s="256"/>
    </row>
    <row r="2" spans="1:10" ht="80.099999999999994" customHeight="1" x14ac:dyDescent="0.2">
      <c r="A2" s="205"/>
      <c r="B2" s="205"/>
      <c r="C2" s="252" t="s">
        <v>4</v>
      </c>
      <c r="D2" s="252"/>
      <c r="E2" s="252" t="s">
        <v>451</v>
      </c>
      <c r="F2" s="252"/>
      <c r="G2" s="252" t="s">
        <v>515</v>
      </c>
      <c r="H2" s="252"/>
      <c r="I2" s="252" t="s">
        <v>514</v>
      </c>
      <c r="J2" s="252"/>
    </row>
    <row r="3" spans="1:10" ht="15" x14ac:dyDescent="0.25">
      <c r="A3" s="250" t="s">
        <v>329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ht="30" customHeight="1" x14ac:dyDescent="0.25">
      <c r="A4" s="250" t="s">
        <v>328</v>
      </c>
      <c r="B4" s="230"/>
      <c r="C4" s="230"/>
      <c r="D4" s="230"/>
      <c r="E4" s="230"/>
      <c r="F4" s="230"/>
      <c r="G4" s="230"/>
      <c r="H4" s="230"/>
      <c r="I4" s="230"/>
      <c r="J4" s="230"/>
    </row>
    <row r="5" spans="1:10" ht="18" customHeight="1" x14ac:dyDescent="0.2">
      <c r="A5" s="208" t="s">
        <v>39</v>
      </c>
      <c r="B5" s="33" t="s">
        <v>7</v>
      </c>
      <c r="C5" s="208" t="s">
        <v>8</v>
      </c>
      <c r="D5" s="208" t="s">
        <v>9</v>
      </c>
      <c r="E5" s="254" t="s">
        <v>268</v>
      </c>
      <c r="F5" s="254"/>
      <c r="G5" s="34" t="s">
        <v>10</v>
      </c>
      <c r="H5" s="33" t="s">
        <v>11</v>
      </c>
      <c r="I5" s="33" t="s">
        <v>12</v>
      </c>
      <c r="J5" s="33" t="s">
        <v>14</v>
      </c>
    </row>
    <row r="6" spans="1:10" ht="39" customHeight="1" x14ac:dyDescent="0.2">
      <c r="A6" s="209" t="s">
        <v>267</v>
      </c>
      <c r="B6" s="120" t="s">
        <v>40</v>
      </c>
      <c r="C6" s="209" t="s">
        <v>22</v>
      </c>
      <c r="D6" s="209" t="s">
        <v>41</v>
      </c>
      <c r="E6" s="255">
        <v>1.03</v>
      </c>
      <c r="F6" s="255"/>
      <c r="G6" s="119" t="s">
        <v>42</v>
      </c>
      <c r="H6" s="32">
        <v>1</v>
      </c>
      <c r="I6" s="121">
        <v>430.36</v>
      </c>
      <c r="J6" s="121">
        <v>430.36</v>
      </c>
    </row>
    <row r="7" spans="1:10" ht="24" customHeight="1" x14ac:dyDescent="0.2">
      <c r="A7" s="210" t="s">
        <v>265</v>
      </c>
      <c r="B7" s="31" t="s">
        <v>327</v>
      </c>
      <c r="C7" s="210" t="s">
        <v>29</v>
      </c>
      <c r="D7" s="210" t="s">
        <v>326</v>
      </c>
      <c r="E7" s="247" t="s">
        <v>262</v>
      </c>
      <c r="F7" s="247"/>
      <c r="G7" s="30" t="s">
        <v>31</v>
      </c>
      <c r="H7" s="29">
        <v>1</v>
      </c>
      <c r="I7" s="28">
        <v>26</v>
      </c>
      <c r="J7" s="28">
        <v>26</v>
      </c>
    </row>
    <row r="8" spans="1:10" ht="24" customHeight="1" x14ac:dyDescent="0.2">
      <c r="A8" s="210" t="s">
        <v>265</v>
      </c>
      <c r="B8" s="31" t="s">
        <v>264</v>
      </c>
      <c r="C8" s="210" t="s">
        <v>29</v>
      </c>
      <c r="D8" s="210" t="s">
        <v>263</v>
      </c>
      <c r="E8" s="247" t="s">
        <v>262</v>
      </c>
      <c r="F8" s="247"/>
      <c r="G8" s="30" t="s">
        <v>31</v>
      </c>
      <c r="H8" s="29">
        <v>1</v>
      </c>
      <c r="I8" s="28">
        <v>19</v>
      </c>
      <c r="J8" s="28">
        <v>19</v>
      </c>
    </row>
    <row r="9" spans="1:10" ht="39" customHeight="1" x14ac:dyDescent="0.2">
      <c r="A9" s="206" t="s">
        <v>258</v>
      </c>
      <c r="B9" s="27" t="s">
        <v>325</v>
      </c>
      <c r="C9" s="206" t="s">
        <v>29</v>
      </c>
      <c r="D9" s="206" t="s">
        <v>324</v>
      </c>
      <c r="E9" s="248" t="s">
        <v>255</v>
      </c>
      <c r="F9" s="248"/>
      <c r="G9" s="26" t="s">
        <v>42</v>
      </c>
      <c r="H9" s="25">
        <v>1.05</v>
      </c>
      <c r="I9" s="24">
        <v>275</v>
      </c>
      <c r="J9" s="24">
        <v>288.75</v>
      </c>
    </row>
    <row r="10" spans="1:10" ht="26.1" customHeight="1" x14ac:dyDescent="0.2">
      <c r="A10" s="206" t="s">
        <v>258</v>
      </c>
      <c r="B10" s="27" t="s">
        <v>323</v>
      </c>
      <c r="C10" s="206" t="s">
        <v>29</v>
      </c>
      <c r="D10" s="206" t="s">
        <v>322</v>
      </c>
      <c r="E10" s="248" t="s">
        <v>255</v>
      </c>
      <c r="F10" s="248"/>
      <c r="G10" s="26" t="s">
        <v>46</v>
      </c>
      <c r="H10" s="25">
        <v>5.3</v>
      </c>
      <c r="I10" s="24">
        <v>13.09</v>
      </c>
      <c r="J10" s="24">
        <v>69.37</v>
      </c>
    </row>
    <row r="11" spans="1:10" ht="26.1" customHeight="1" x14ac:dyDescent="0.2">
      <c r="A11" s="206" t="s">
        <v>258</v>
      </c>
      <c r="B11" s="27" t="s">
        <v>321</v>
      </c>
      <c r="C11" s="206" t="s">
        <v>29</v>
      </c>
      <c r="D11" s="206" t="s">
        <v>320</v>
      </c>
      <c r="E11" s="248" t="s">
        <v>255</v>
      </c>
      <c r="F11" s="248"/>
      <c r="G11" s="26" t="s">
        <v>46</v>
      </c>
      <c r="H11" s="25">
        <v>3.3</v>
      </c>
      <c r="I11" s="24">
        <v>8.1300000000000008</v>
      </c>
      <c r="J11" s="24">
        <v>26.82</v>
      </c>
    </row>
    <row r="12" spans="1:10" ht="26.1" customHeight="1" x14ac:dyDescent="0.2">
      <c r="A12" s="206" t="s">
        <v>258</v>
      </c>
      <c r="B12" s="27" t="s">
        <v>319</v>
      </c>
      <c r="C12" s="206" t="s">
        <v>29</v>
      </c>
      <c r="D12" s="206" t="s">
        <v>318</v>
      </c>
      <c r="E12" s="248" t="s">
        <v>255</v>
      </c>
      <c r="F12" s="248"/>
      <c r="G12" s="26" t="s">
        <v>259</v>
      </c>
      <c r="H12" s="25">
        <v>0.02</v>
      </c>
      <c r="I12" s="24">
        <v>21.19</v>
      </c>
      <c r="J12" s="24">
        <v>0.42</v>
      </c>
    </row>
    <row r="13" spans="1:10" ht="25.5" x14ac:dyDescent="0.2">
      <c r="A13" s="207"/>
      <c r="B13" s="207"/>
      <c r="C13" s="207"/>
      <c r="D13" s="207"/>
      <c r="E13" s="207" t="s">
        <v>254</v>
      </c>
      <c r="F13" s="23">
        <v>37.79</v>
      </c>
      <c r="G13" s="207" t="s">
        <v>253</v>
      </c>
      <c r="H13" s="23">
        <v>0</v>
      </c>
      <c r="I13" s="207" t="s">
        <v>252</v>
      </c>
      <c r="J13" s="23">
        <v>37.79</v>
      </c>
    </row>
    <row r="14" spans="1:10" ht="15" thickBot="1" x14ac:dyDescent="0.25">
      <c r="A14" s="207"/>
      <c r="B14" s="207"/>
      <c r="C14" s="207"/>
      <c r="D14" s="207"/>
      <c r="E14" s="207" t="s">
        <v>251</v>
      </c>
      <c r="F14" s="23">
        <v>0</v>
      </c>
      <c r="G14" s="207"/>
      <c r="H14" s="249" t="s">
        <v>250</v>
      </c>
      <c r="I14" s="249"/>
      <c r="J14" s="23">
        <v>430.36</v>
      </c>
    </row>
    <row r="15" spans="1:10" ht="0.95" customHeight="1" thickTop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ht="18" customHeight="1" x14ac:dyDescent="0.2">
      <c r="A16" s="208" t="s">
        <v>51</v>
      </c>
      <c r="B16" s="33" t="s">
        <v>7</v>
      </c>
      <c r="C16" s="208" t="s">
        <v>8</v>
      </c>
      <c r="D16" s="208" t="s">
        <v>9</v>
      </c>
      <c r="E16" s="254" t="s">
        <v>268</v>
      </c>
      <c r="F16" s="254"/>
      <c r="G16" s="34" t="s">
        <v>10</v>
      </c>
      <c r="H16" s="33" t="s">
        <v>11</v>
      </c>
      <c r="I16" s="33" t="s">
        <v>12</v>
      </c>
      <c r="J16" s="33" t="s">
        <v>14</v>
      </c>
    </row>
    <row r="17" spans="1:10" ht="26.1" customHeight="1" x14ac:dyDescent="0.2">
      <c r="A17" s="209" t="s">
        <v>267</v>
      </c>
      <c r="B17" s="120" t="s">
        <v>52</v>
      </c>
      <c r="C17" s="209" t="s">
        <v>22</v>
      </c>
      <c r="D17" s="209" t="s">
        <v>53</v>
      </c>
      <c r="E17" s="255">
        <v>1.03</v>
      </c>
      <c r="F17" s="255"/>
      <c r="G17" s="119" t="s">
        <v>54</v>
      </c>
      <c r="H17" s="32">
        <v>1</v>
      </c>
      <c r="I17" s="121">
        <v>41.96</v>
      </c>
      <c r="J17" s="121">
        <v>41.96</v>
      </c>
    </row>
    <row r="18" spans="1:10" ht="26.1" customHeight="1" x14ac:dyDescent="0.2">
      <c r="A18" s="210" t="s">
        <v>265</v>
      </c>
      <c r="B18" s="31" t="s">
        <v>317</v>
      </c>
      <c r="C18" s="210" t="s">
        <v>29</v>
      </c>
      <c r="D18" s="210" t="s">
        <v>316</v>
      </c>
      <c r="E18" s="247" t="s">
        <v>262</v>
      </c>
      <c r="F18" s="247"/>
      <c r="G18" s="30" t="s">
        <v>46</v>
      </c>
      <c r="H18" s="29">
        <v>1</v>
      </c>
      <c r="I18" s="28">
        <v>17.46</v>
      </c>
      <c r="J18" s="28">
        <v>17.46</v>
      </c>
    </row>
    <row r="19" spans="1:10" ht="65.099999999999994" customHeight="1" x14ac:dyDescent="0.2">
      <c r="A19" s="206" t="s">
        <v>258</v>
      </c>
      <c r="B19" s="27" t="s">
        <v>315</v>
      </c>
      <c r="C19" s="206" t="s">
        <v>29</v>
      </c>
      <c r="D19" s="206" t="s">
        <v>314</v>
      </c>
      <c r="E19" s="248" t="s">
        <v>276</v>
      </c>
      <c r="F19" s="248"/>
      <c r="G19" s="26" t="s">
        <v>313</v>
      </c>
      <c r="H19" s="25">
        <v>1</v>
      </c>
      <c r="I19" s="24">
        <v>24.5</v>
      </c>
      <c r="J19" s="24">
        <v>24.5</v>
      </c>
    </row>
    <row r="20" spans="1:10" ht="25.5" x14ac:dyDescent="0.2">
      <c r="A20" s="207"/>
      <c r="B20" s="207"/>
      <c r="C20" s="207"/>
      <c r="D20" s="207"/>
      <c r="E20" s="207" t="s">
        <v>254</v>
      </c>
      <c r="F20" s="23">
        <v>14.9</v>
      </c>
      <c r="G20" s="207" t="s">
        <v>253</v>
      </c>
      <c r="H20" s="23">
        <v>0</v>
      </c>
      <c r="I20" s="207" t="s">
        <v>252</v>
      </c>
      <c r="J20" s="23">
        <v>14.9</v>
      </c>
    </row>
    <row r="21" spans="1:10" ht="15" thickBot="1" x14ac:dyDescent="0.25">
      <c r="A21" s="207"/>
      <c r="B21" s="207"/>
      <c r="C21" s="207"/>
      <c r="D21" s="207"/>
      <c r="E21" s="207" t="s">
        <v>251</v>
      </c>
      <c r="F21" s="23">
        <v>0</v>
      </c>
      <c r="G21" s="207"/>
      <c r="H21" s="249" t="s">
        <v>250</v>
      </c>
      <c r="I21" s="249"/>
      <c r="J21" s="23">
        <v>41.96</v>
      </c>
    </row>
    <row r="22" spans="1:10" ht="0.95" customHeight="1" thickTop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18" customHeight="1" x14ac:dyDescent="0.2">
      <c r="A23" s="208" t="s">
        <v>513</v>
      </c>
      <c r="B23" s="33" t="s">
        <v>7</v>
      </c>
      <c r="C23" s="208" t="s">
        <v>8</v>
      </c>
      <c r="D23" s="208" t="s">
        <v>9</v>
      </c>
      <c r="E23" s="254" t="s">
        <v>268</v>
      </c>
      <c r="F23" s="254"/>
      <c r="G23" s="34" t="s">
        <v>10</v>
      </c>
      <c r="H23" s="33" t="s">
        <v>11</v>
      </c>
      <c r="I23" s="33" t="s">
        <v>12</v>
      </c>
      <c r="J23" s="33" t="s">
        <v>14</v>
      </c>
    </row>
    <row r="24" spans="1:10" ht="24" customHeight="1" x14ac:dyDescent="0.2">
      <c r="A24" s="209" t="s">
        <v>267</v>
      </c>
      <c r="B24" s="120" t="s">
        <v>372</v>
      </c>
      <c r="C24" s="209" t="s">
        <v>22</v>
      </c>
      <c r="D24" s="209" t="s">
        <v>373</v>
      </c>
      <c r="E24" s="255" t="s">
        <v>304</v>
      </c>
      <c r="F24" s="255"/>
      <c r="G24" s="119" t="s">
        <v>31</v>
      </c>
      <c r="H24" s="32">
        <v>1</v>
      </c>
      <c r="I24" s="121">
        <v>38</v>
      </c>
      <c r="J24" s="121">
        <v>38</v>
      </c>
    </row>
    <row r="25" spans="1:10" ht="24" customHeight="1" x14ac:dyDescent="0.2">
      <c r="A25" s="210" t="s">
        <v>265</v>
      </c>
      <c r="B25" s="31" t="s">
        <v>264</v>
      </c>
      <c r="C25" s="210" t="s">
        <v>29</v>
      </c>
      <c r="D25" s="210" t="s">
        <v>263</v>
      </c>
      <c r="E25" s="247" t="s">
        <v>262</v>
      </c>
      <c r="F25" s="247"/>
      <c r="G25" s="30" t="s">
        <v>31</v>
      </c>
      <c r="H25" s="29">
        <v>2</v>
      </c>
      <c r="I25" s="28">
        <v>19</v>
      </c>
      <c r="J25" s="28">
        <v>38</v>
      </c>
    </row>
    <row r="26" spans="1:10" ht="25.5" x14ac:dyDescent="0.2">
      <c r="A26" s="207"/>
      <c r="B26" s="207"/>
      <c r="C26" s="207"/>
      <c r="D26" s="207"/>
      <c r="E26" s="207" t="s">
        <v>254</v>
      </c>
      <c r="F26" s="23">
        <v>30.78</v>
      </c>
      <c r="G26" s="207" t="s">
        <v>253</v>
      </c>
      <c r="H26" s="23">
        <v>0</v>
      </c>
      <c r="I26" s="207" t="s">
        <v>252</v>
      </c>
      <c r="J26" s="23">
        <v>30.78</v>
      </c>
    </row>
    <row r="27" spans="1:10" ht="15" thickBot="1" x14ac:dyDescent="0.25">
      <c r="A27" s="207"/>
      <c r="B27" s="207"/>
      <c r="C27" s="207"/>
      <c r="D27" s="207"/>
      <c r="E27" s="207" t="s">
        <v>251</v>
      </c>
      <c r="F27" s="23">
        <v>0</v>
      </c>
      <c r="G27" s="207"/>
      <c r="H27" s="249" t="s">
        <v>250</v>
      </c>
      <c r="I27" s="249"/>
      <c r="J27" s="23">
        <v>38</v>
      </c>
    </row>
    <row r="28" spans="1:10" ht="0.95" customHeight="1" thickTop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18" customHeight="1" x14ac:dyDescent="0.2">
      <c r="A29" s="208" t="s">
        <v>513</v>
      </c>
      <c r="B29" s="33" t="s">
        <v>7</v>
      </c>
      <c r="C29" s="208" t="s">
        <v>8</v>
      </c>
      <c r="D29" s="208" t="s">
        <v>9</v>
      </c>
      <c r="E29" s="254" t="s">
        <v>268</v>
      </c>
      <c r="F29" s="254"/>
      <c r="G29" s="34" t="s">
        <v>10</v>
      </c>
      <c r="H29" s="33" t="s">
        <v>11</v>
      </c>
      <c r="I29" s="33" t="s">
        <v>12</v>
      </c>
      <c r="J29" s="33" t="s">
        <v>14</v>
      </c>
    </row>
    <row r="30" spans="1:10" ht="24" customHeight="1" x14ac:dyDescent="0.2">
      <c r="A30" s="209" t="s">
        <v>267</v>
      </c>
      <c r="B30" s="120" t="s">
        <v>463</v>
      </c>
      <c r="C30" s="209" t="s">
        <v>22</v>
      </c>
      <c r="D30" s="209" t="s">
        <v>464</v>
      </c>
      <c r="E30" s="255" t="s">
        <v>505</v>
      </c>
      <c r="F30" s="255"/>
      <c r="G30" s="119" t="s">
        <v>24</v>
      </c>
      <c r="H30" s="32">
        <v>1</v>
      </c>
      <c r="I30" s="121">
        <v>2003.47</v>
      </c>
      <c r="J30" s="121">
        <v>2003.47</v>
      </c>
    </row>
    <row r="31" spans="1:10" ht="24" customHeight="1" x14ac:dyDescent="0.2">
      <c r="A31" s="210" t="s">
        <v>265</v>
      </c>
      <c r="B31" s="31" t="s">
        <v>508</v>
      </c>
      <c r="C31" s="210" t="s">
        <v>29</v>
      </c>
      <c r="D31" s="210" t="s">
        <v>507</v>
      </c>
      <c r="E31" s="247" t="s">
        <v>262</v>
      </c>
      <c r="F31" s="247"/>
      <c r="G31" s="30" t="s">
        <v>31</v>
      </c>
      <c r="H31" s="29">
        <v>1</v>
      </c>
      <c r="I31" s="28">
        <v>27.24</v>
      </c>
      <c r="J31" s="28">
        <v>27.24</v>
      </c>
    </row>
    <row r="32" spans="1:10" ht="26.1" customHeight="1" x14ac:dyDescent="0.2">
      <c r="A32" s="210" t="s">
        <v>265</v>
      </c>
      <c r="B32" s="31" t="s">
        <v>504</v>
      </c>
      <c r="C32" s="210" t="s">
        <v>29</v>
      </c>
      <c r="D32" s="210" t="s">
        <v>503</v>
      </c>
      <c r="E32" s="247" t="s">
        <v>262</v>
      </c>
      <c r="F32" s="247"/>
      <c r="G32" s="30" t="s">
        <v>31</v>
      </c>
      <c r="H32" s="29">
        <v>1</v>
      </c>
      <c r="I32" s="28">
        <v>20.91</v>
      </c>
      <c r="J32" s="28">
        <v>20.91</v>
      </c>
    </row>
    <row r="33" spans="1:10" ht="26.1" customHeight="1" x14ac:dyDescent="0.2">
      <c r="A33" s="206" t="s">
        <v>258</v>
      </c>
      <c r="B33" s="27" t="s">
        <v>512</v>
      </c>
      <c r="C33" s="206" t="s">
        <v>29</v>
      </c>
      <c r="D33" s="206" t="s">
        <v>511</v>
      </c>
      <c r="E33" s="248" t="s">
        <v>255</v>
      </c>
      <c r="F33" s="248"/>
      <c r="G33" s="26" t="s">
        <v>24</v>
      </c>
      <c r="H33" s="25">
        <v>1</v>
      </c>
      <c r="I33" s="24">
        <v>1168.83</v>
      </c>
      <c r="J33" s="24">
        <v>1168.83</v>
      </c>
    </row>
    <row r="34" spans="1:10" ht="26.1" customHeight="1" x14ac:dyDescent="0.2">
      <c r="A34" s="206" t="s">
        <v>258</v>
      </c>
      <c r="B34" s="27" t="s">
        <v>510</v>
      </c>
      <c r="C34" s="206" t="s">
        <v>29</v>
      </c>
      <c r="D34" s="206" t="s">
        <v>509</v>
      </c>
      <c r="E34" s="248" t="s">
        <v>255</v>
      </c>
      <c r="F34" s="248"/>
      <c r="G34" s="26" t="s">
        <v>259</v>
      </c>
      <c r="H34" s="25">
        <v>8.2080000000000002</v>
      </c>
      <c r="I34" s="24">
        <v>95.82</v>
      </c>
      <c r="J34" s="24">
        <v>786.49</v>
      </c>
    </row>
    <row r="35" spans="1:10" ht="25.5" x14ac:dyDescent="0.2">
      <c r="A35" s="207"/>
      <c r="B35" s="207"/>
      <c r="C35" s="207"/>
      <c r="D35" s="207"/>
      <c r="E35" s="207" t="s">
        <v>254</v>
      </c>
      <c r="F35" s="23">
        <v>40.590000000000003</v>
      </c>
      <c r="G35" s="207" t="s">
        <v>253</v>
      </c>
      <c r="H35" s="23">
        <v>0</v>
      </c>
      <c r="I35" s="207" t="s">
        <v>252</v>
      </c>
      <c r="J35" s="23">
        <v>40.590000000000003</v>
      </c>
    </row>
    <row r="36" spans="1:10" ht="15" thickBot="1" x14ac:dyDescent="0.25">
      <c r="A36" s="207"/>
      <c r="B36" s="207"/>
      <c r="C36" s="207"/>
      <c r="D36" s="207"/>
      <c r="E36" s="207" t="s">
        <v>251</v>
      </c>
      <c r="F36" s="23">
        <v>0</v>
      </c>
      <c r="G36" s="207"/>
      <c r="H36" s="249" t="s">
        <v>250</v>
      </c>
      <c r="I36" s="249"/>
      <c r="J36" s="23">
        <v>2003.47</v>
      </c>
    </row>
    <row r="37" spans="1:10" ht="0.95" customHeight="1" thickTop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ht="18" customHeight="1" x14ac:dyDescent="0.2">
      <c r="A38" s="208" t="s">
        <v>506</v>
      </c>
      <c r="B38" s="33" t="s">
        <v>7</v>
      </c>
      <c r="C38" s="208" t="s">
        <v>8</v>
      </c>
      <c r="D38" s="208" t="s">
        <v>9</v>
      </c>
      <c r="E38" s="254" t="s">
        <v>268</v>
      </c>
      <c r="F38" s="254"/>
      <c r="G38" s="34" t="s">
        <v>10</v>
      </c>
      <c r="H38" s="33" t="s">
        <v>11</v>
      </c>
      <c r="I38" s="33" t="s">
        <v>12</v>
      </c>
      <c r="J38" s="33" t="s">
        <v>14</v>
      </c>
    </row>
    <row r="39" spans="1:10" ht="24" customHeight="1" x14ac:dyDescent="0.2">
      <c r="A39" s="209" t="s">
        <v>267</v>
      </c>
      <c r="B39" s="120" t="s">
        <v>465</v>
      </c>
      <c r="C39" s="209" t="s">
        <v>22</v>
      </c>
      <c r="D39" s="209" t="s">
        <v>466</v>
      </c>
      <c r="E39" s="255" t="s">
        <v>505</v>
      </c>
      <c r="F39" s="255"/>
      <c r="G39" s="119" t="s">
        <v>24</v>
      </c>
      <c r="H39" s="32">
        <v>1</v>
      </c>
      <c r="I39" s="121">
        <v>34.53</v>
      </c>
      <c r="J39" s="121">
        <v>34.53</v>
      </c>
    </row>
    <row r="40" spans="1:10" ht="24" customHeight="1" x14ac:dyDescent="0.2">
      <c r="A40" s="210" t="s">
        <v>265</v>
      </c>
      <c r="B40" s="31" t="s">
        <v>508</v>
      </c>
      <c r="C40" s="210" t="s">
        <v>29</v>
      </c>
      <c r="D40" s="210" t="s">
        <v>507</v>
      </c>
      <c r="E40" s="247" t="s">
        <v>262</v>
      </c>
      <c r="F40" s="247"/>
      <c r="G40" s="30" t="s">
        <v>31</v>
      </c>
      <c r="H40" s="29">
        <v>0.5</v>
      </c>
      <c r="I40" s="28">
        <v>27.24</v>
      </c>
      <c r="J40" s="28">
        <v>13.62</v>
      </c>
    </row>
    <row r="41" spans="1:10" ht="26.1" customHeight="1" x14ac:dyDescent="0.2">
      <c r="A41" s="210" t="s">
        <v>265</v>
      </c>
      <c r="B41" s="31" t="s">
        <v>504</v>
      </c>
      <c r="C41" s="210" t="s">
        <v>29</v>
      </c>
      <c r="D41" s="210" t="s">
        <v>503</v>
      </c>
      <c r="E41" s="247" t="s">
        <v>262</v>
      </c>
      <c r="F41" s="247"/>
      <c r="G41" s="30" t="s">
        <v>31</v>
      </c>
      <c r="H41" s="29">
        <v>1</v>
      </c>
      <c r="I41" s="28">
        <v>20.91</v>
      </c>
      <c r="J41" s="28">
        <v>20.91</v>
      </c>
    </row>
    <row r="42" spans="1:10" ht="25.5" x14ac:dyDescent="0.2">
      <c r="A42" s="207"/>
      <c r="B42" s="207"/>
      <c r="C42" s="207"/>
      <c r="D42" s="207"/>
      <c r="E42" s="207" t="s">
        <v>254</v>
      </c>
      <c r="F42" s="23">
        <v>28.86</v>
      </c>
      <c r="G42" s="207" t="s">
        <v>253</v>
      </c>
      <c r="H42" s="23">
        <v>0</v>
      </c>
      <c r="I42" s="207" t="s">
        <v>252</v>
      </c>
      <c r="J42" s="23">
        <v>28.86</v>
      </c>
    </row>
    <row r="43" spans="1:10" ht="15" thickBot="1" x14ac:dyDescent="0.25">
      <c r="A43" s="207"/>
      <c r="B43" s="207"/>
      <c r="C43" s="207"/>
      <c r="D43" s="207"/>
      <c r="E43" s="207" t="s">
        <v>251</v>
      </c>
      <c r="F43" s="23">
        <v>0</v>
      </c>
      <c r="G43" s="207"/>
      <c r="H43" s="249" t="s">
        <v>250</v>
      </c>
      <c r="I43" s="249"/>
      <c r="J43" s="23">
        <v>34.53</v>
      </c>
    </row>
    <row r="44" spans="1:10" ht="0.95" customHeight="1" thickTop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 ht="18" customHeight="1" x14ac:dyDescent="0.2">
      <c r="A45" s="208" t="s">
        <v>506</v>
      </c>
      <c r="B45" s="33" t="s">
        <v>7</v>
      </c>
      <c r="C45" s="208" t="s">
        <v>8</v>
      </c>
      <c r="D45" s="208" t="s">
        <v>9</v>
      </c>
      <c r="E45" s="254" t="s">
        <v>268</v>
      </c>
      <c r="F45" s="254"/>
      <c r="G45" s="34" t="s">
        <v>10</v>
      </c>
      <c r="H45" s="33" t="s">
        <v>11</v>
      </c>
      <c r="I45" s="33" t="s">
        <v>12</v>
      </c>
      <c r="J45" s="33" t="s">
        <v>14</v>
      </c>
    </row>
    <row r="46" spans="1:10" ht="24" customHeight="1" x14ac:dyDescent="0.2">
      <c r="A46" s="209" t="s">
        <v>267</v>
      </c>
      <c r="B46" s="120" t="s">
        <v>467</v>
      </c>
      <c r="C46" s="209" t="s">
        <v>22</v>
      </c>
      <c r="D46" s="209" t="s">
        <v>468</v>
      </c>
      <c r="E46" s="255" t="s">
        <v>505</v>
      </c>
      <c r="F46" s="255"/>
      <c r="G46" s="119" t="s">
        <v>46</v>
      </c>
      <c r="H46" s="32">
        <v>1</v>
      </c>
      <c r="I46" s="121">
        <v>12.32</v>
      </c>
      <c r="J46" s="121">
        <v>12.32</v>
      </c>
    </row>
    <row r="47" spans="1:10" ht="26.1" customHeight="1" x14ac:dyDescent="0.2">
      <c r="A47" s="210" t="s">
        <v>265</v>
      </c>
      <c r="B47" s="31" t="s">
        <v>504</v>
      </c>
      <c r="C47" s="210" t="s">
        <v>29</v>
      </c>
      <c r="D47" s="210" t="s">
        <v>503</v>
      </c>
      <c r="E47" s="247" t="s">
        <v>262</v>
      </c>
      <c r="F47" s="247"/>
      <c r="G47" s="30" t="s">
        <v>31</v>
      </c>
      <c r="H47" s="29">
        <v>0.02</v>
      </c>
      <c r="I47" s="28">
        <v>20.91</v>
      </c>
      <c r="J47" s="28">
        <v>0.41</v>
      </c>
    </row>
    <row r="48" spans="1:10" ht="26.1" customHeight="1" x14ac:dyDescent="0.2">
      <c r="A48" s="206" t="s">
        <v>258</v>
      </c>
      <c r="B48" s="27" t="s">
        <v>502</v>
      </c>
      <c r="C48" s="206" t="s">
        <v>29</v>
      </c>
      <c r="D48" s="206" t="s">
        <v>501</v>
      </c>
      <c r="E48" s="248" t="s">
        <v>255</v>
      </c>
      <c r="F48" s="248"/>
      <c r="G48" s="26" t="s">
        <v>500</v>
      </c>
      <c r="H48" s="25">
        <v>0.01</v>
      </c>
      <c r="I48" s="24">
        <v>691.03</v>
      </c>
      <c r="J48" s="24">
        <v>6.91</v>
      </c>
    </row>
    <row r="49" spans="1:10" ht="24" customHeight="1" x14ac:dyDescent="0.2">
      <c r="A49" s="206" t="s">
        <v>258</v>
      </c>
      <c r="B49" s="27" t="s">
        <v>499</v>
      </c>
      <c r="C49" s="206" t="s">
        <v>22</v>
      </c>
      <c r="D49" s="206" t="s">
        <v>498</v>
      </c>
      <c r="E49" s="248" t="s">
        <v>497</v>
      </c>
      <c r="F49" s="248"/>
      <c r="G49" s="26" t="s">
        <v>496</v>
      </c>
      <c r="H49" s="25">
        <v>0.01</v>
      </c>
      <c r="I49" s="24">
        <v>500</v>
      </c>
      <c r="J49" s="24">
        <v>5</v>
      </c>
    </row>
    <row r="50" spans="1:10" ht="25.5" x14ac:dyDescent="0.2">
      <c r="A50" s="207"/>
      <c r="B50" s="207"/>
      <c r="C50" s="207"/>
      <c r="D50" s="207"/>
      <c r="E50" s="207" t="s">
        <v>254</v>
      </c>
      <c r="F50" s="23">
        <v>0.34</v>
      </c>
      <c r="G50" s="207" t="s">
        <v>253</v>
      </c>
      <c r="H50" s="23">
        <v>0</v>
      </c>
      <c r="I50" s="207" t="s">
        <v>252</v>
      </c>
      <c r="J50" s="23">
        <v>0.34</v>
      </c>
    </row>
    <row r="51" spans="1:10" ht="15" thickBot="1" x14ac:dyDescent="0.25">
      <c r="A51" s="207"/>
      <c r="B51" s="207"/>
      <c r="C51" s="207"/>
      <c r="D51" s="207"/>
      <c r="E51" s="207" t="s">
        <v>251</v>
      </c>
      <c r="F51" s="23">
        <v>0</v>
      </c>
      <c r="G51" s="207"/>
      <c r="H51" s="249" t="s">
        <v>250</v>
      </c>
      <c r="I51" s="249"/>
      <c r="J51" s="23">
        <v>12.32</v>
      </c>
    </row>
    <row r="52" spans="1:10" ht="0.95" customHeight="1" thickTop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18" customHeight="1" x14ac:dyDescent="0.2">
      <c r="A53" s="208" t="s">
        <v>57</v>
      </c>
      <c r="B53" s="33" t="s">
        <v>7</v>
      </c>
      <c r="C53" s="208" t="s">
        <v>8</v>
      </c>
      <c r="D53" s="208" t="s">
        <v>9</v>
      </c>
      <c r="E53" s="254" t="s">
        <v>268</v>
      </c>
      <c r="F53" s="254"/>
      <c r="G53" s="34" t="s">
        <v>10</v>
      </c>
      <c r="H53" s="33" t="s">
        <v>11</v>
      </c>
      <c r="I53" s="33" t="s">
        <v>12</v>
      </c>
      <c r="J53" s="33" t="s">
        <v>14</v>
      </c>
    </row>
    <row r="54" spans="1:10" ht="24" customHeight="1" x14ac:dyDescent="0.2">
      <c r="A54" s="209" t="s">
        <v>267</v>
      </c>
      <c r="B54" s="120" t="s">
        <v>58</v>
      </c>
      <c r="C54" s="209" t="s">
        <v>22</v>
      </c>
      <c r="D54" s="209" t="s">
        <v>59</v>
      </c>
      <c r="E54" s="255" t="s">
        <v>312</v>
      </c>
      <c r="F54" s="255"/>
      <c r="G54" s="119" t="s">
        <v>42</v>
      </c>
      <c r="H54" s="32">
        <v>1</v>
      </c>
      <c r="I54" s="121">
        <v>5.03</v>
      </c>
      <c r="J54" s="121">
        <v>5.03</v>
      </c>
    </row>
    <row r="55" spans="1:10" ht="26.1" customHeight="1" x14ac:dyDescent="0.2">
      <c r="A55" s="210" t="s">
        <v>265</v>
      </c>
      <c r="B55" s="31" t="s">
        <v>111</v>
      </c>
      <c r="C55" s="210" t="s">
        <v>29</v>
      </c>
      <c r="D55" s="210" t="s">
        <v>311</v>
      </c>
      <c r="E55" s="247" t="s">
        <v>262</v>
      </c>
      <c r="F55" s="247"/>
      <c r="G55" s="30" t="s">
        <v>42</v>
      </c>
      <c r="H55" s="29">
        <v>1</v>
      </c>
      <c r="I55" s="28">
        <v>1.74</v>
      </c>
      <c r="J55" s="28">
        <v>1.74</v>
      </c>
    </row>
    <row r="56" spans="1:10" ht="24" customHeight="1" x14ac:dyDescent="0.2">
      <c r="A56" s="210" t="s">
        <v>265</v>
      </c>
      <c r="B56" s="31" t="s">
        <v>264</v>
      </c>
      <c r="C56" s="210" t="s">
        <v>29</v>
      </c>
      <c r="D56" s="210" t="s">
        <v>263</v>
      </c>
      <c r="E56" s="247" t="s">
        <v>262</v>
      </c>
      <c r="F56" s="247"/>
      <c r="G56" s="30" t="s">
        <v>31</v>
      </c>
      <c r="H56" s="29">
        <v>0.09</v>
      </c>
      <c r="I56" s="28">
        <v>19</v>
      </c>
      <c r="J56" s="28">
        <v>1.71</v>
      </c>
    </row>
    <row r="57" spans="1:10" ht="24" customHeight="1" x14ac:dyDescent="0.2">
      <c r="A57" s="206" t="s">
        <v>258</v>
      </c>
      <c r="B57" s="27" t="s">
        <v>310</v>
      </c>
      <c r="C57" s="206" t="s">
        <v>22</v>
      </c>
      <c r="D57" s="206" t="s">
        <v>309</v>
      </c>
      <c r="E57" s="248" t="s">
        <v>255</v>
      </c>
      <c r="F57" s="248"/>
      <c r="G57" s="26" t="s">
        <v>287</v>
      </c>
      <c r="H57" s="25">
        <v>0.2</v>
      </c>
      <c r="I57" s="24">
        <v>7.9</v>
      </c>
      <c r="J57" s="24">
        <v>1.58</v>
      </c>
    </row>
    <row r="58" spans="1:10" ht="25.5" x14ac:dyDescent="0.2">
      <c r="A58" s="207"/>
      <c r="B58" s="207"/>
      <c r="C58" s="207"/>
      <c r="D58" s="207"/>
      <c r="E58" s="207" t="s">
        <v>254</v>
      </c>
      <c r="F58" s="23">
        <v>2.74</v>
      </c>
      <c r="G58" s="207" t="s">
        <v>253</v>
      </c>
      <c r="H58" s="23">
        <v>0</v>
      </c>
      <c r="I58" s="207" t="s">
        <v>252</v>
      </c>
      <c r="J58" s="23">
        <v>2.74</v>
      </c>
    </row>
    <row r="59" spans="1:10" ht="15" thickBot="1" x14ac:dyDescent="0.25">
      <c r="A59" s="207"/>
      <c r="B59" s="207"/>
      <c r="C59" s="207"/>
      <c r="D59" s="207"/>
      <c r="E59" s="207" t="s">
        <v>251</v>
      </c>
      <c r="F59" s="23">
        <v>0</v>
      </c>
      <c r="G59" s="207"/>
      <c r="H59" s="249" t="s">
        <v>250</v>
      </c>
      <c r="I59" s="249"/>
      <c r="J59" s="23">
        <v>5.03</v>
      </c>
    </row>
    <row r="60" spans="1:10" ht="0.95" customHeight="1" thickTop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</row>
    <row r="61" spans="1:10" ht="18" customHeight="1" x14ac:dyDescent="0.2">
      <c r="A61" s="208" t="s">
        <v>60</v>
      </c>
      <c r="B61" s="33" t="s">
        <v>7</v>
      </c>
      <c r="C61" s="208" t="s">
        <v>8</v>
      </c>
      <c r="D61" s="208" t="s">
        <v>9</v>
      </c>
      <c r="E61" s="254" t="s">
        <v>268</v>
      </c>
      <c r="F61" s="254"/>
      <c r="G61" s="34" t="s">
        <v>10</v>
      </c>
      <c r="H61" s="33" t="s">
        <v>11</v>
      </c>
      <c r="I61" s="33" t="s">
        <v>12</v>
      </c>
      <c r="J61" s="33" t="s">
        <v>14</v>
      </c>
    </row>
    <row r="62" spans="1:10" ht="65.099999999999994" customHeight="1" x14ac:dyDescent="0.2">
      <c r="A62" s="209" t="s">
        <v>267</v>
      </c>
      <c r="B62" s="120" t="s">
        <v>61</v>
      </c>
      <c r="C62" s="209" t="s">
        <v>22</v>
      </c>
      <c r="D62" s="209" t="s">
        <v>62</v>
      </c>
      <c r="E62" s="255" t="s">
        <v>286</v>
      </c>
      <c r="F62" s="255"/>
      <c r="G62" s="119" t="s">
        <v>63</v>
      </c>
      <c r="H62" s="32">
        <v>1</v>
      </c>
      <c r="I62" s="121">
        <v>52.39</v>
      </c>
      <c r="J62" s="121">
        <v>52.39</v>
      </c>
    </row>
    <row r="63" spans="1:10" ht="24" customHeight="1" x14ac:dyDescent="0.2">
      <c r="A63" s="210" t="s">
        <v>265</v>
      </c>
      <c r="B63" s="31" t="s">
        <v>264</v>
      </c>
      <c r="C63" s="210" t="s">
        <v>29</v>
      </c>
      <c r="D63" s="210" t="s">
        <v>263</v>
      </c>
      <c r="E63" s="247" t="s">
        <v>262</v>
      </c>
      <c r="F63" s="247"/>
      <c r="G63" s="30" t="s">
        <v>31</v>
      </c>
      <c r="H63" s="29">
        <v>0.25</v>
      </c>
      <c r="I63" s="28">
        <v>19</v>
      </c>
      <c r="J63" s="28">
        <v>4.75</v>
      </c>
    </row>
    <row r="64" spans="1:10" ht="51.95" customHeight="1" x14ac:dyDescent="0.2">
      <c r="A64" s="210" t="s">
        <v>265</v>
      </c>
      <c r="B64" s="31" t="s">
        <v>308</v>
      </c>
      <c r="C64" s="210" t="s">
        <v>29</v>
      </c>
      <c r="D64" s="210" t="s">
        <v>307</v>
      </c>
      <c r="E64" s="247" t="s">
        <v>286</v>
      </c>
      <c r="F64" s="247"/>
      <c r="G64" s="30" t="s">
        <v>42</v>
      </c>
      <c r="H64" s="29">
        <v>0.3</v>
      </c>
      <c r="I64" s="28">
        <v>56.79</v>
      </c>
      <c r="J64" s="28">
        <v>17.03</v>
      </c>
    </row>
    <row r="65" spans="1:10" ht="26.1" customHeight="1" x14ac:dyDescent="0.2">
      <c r="A65" s="210" t="s">
        <v>265</v>
      </c>
      <c r="B65" s="31" t="s">
        <v>306</v>
      </c>
      <c r="C65" s="210" t="s">
        <v>29</v>
      </c>
      <c r="D65" s="210" t="s">
        <v>305</v>
      </c>
      <c r="E65" s="247" t="s">
        <v>304</v>
      </c>
      <c r="F65" s="247"/>
      <c r="G65" s="30" t="s">
        <v>42</v>
      </c>
      <c r="H65" s="29">
        <v>0.3</v>
      </c>
      <c r="I65" s="28">
        <v>3.02</v>
      </c>
      <c r="J65" s="28">
        <v>0.9</v>
      </c>
    </row>
    <row r="66" spans="1:10" ht="51.95" customHeight="1" x14ac:dyDescent="0.2">
      <c r="A66" s="210" t="s">
        <v>265</v>
      </c>
      <c r="B66" s="31" t="s">
        <v>303</v>
      </c>
      <c r="C66" s="210" t="s">
        <v>29</v>
      </c>
      <c r="D66" s="210" t="s">
        <v>302</v>
      </c>
      <c r="E66" s="247" t="s">
        <v>286</v>
      </c>
      <c r="F66" s="247"/>
      <c r="G66" s="30" t="s">
        <v>42</v>
      </c>
      <c r="H66" s="29">
        <v>0.3</v>
      </c>
      <c r="I66" s="28">
        <v>7.9</v>
      </c>
      <c r="J66" s="28">
        <v>2.37</v>
      </c>
    </row>
    <row r="67" spans="1:10" ht="26.1" customHeight="1" x14ac:dyDescent="0.2">
      <c r="A67" s="206" t="s">
        <v>258</v>
      </c>
      <c r="B67" s="27" t="s">
        <v>301</v>
      </c>
      <c r="C67" s="206" t="s">
        <v>300</v>
      </c>
      <c r="D67" s="206" t="s">
        <v>299</v>
      </c>
      <c r="E67" s="248" t="s">
        <v>255</v>
      </c>
      <c r="F67" s="248"/>
      <c r="G67" s="26" t="s">
        <v>298</v>
      </c>
      <c r="H67" s="25">
        <v>4.4999999999999998E-2</v>
      </c>
      <c r="I67" s="24">
        <v>23.22</v>
      </c>
      <c r="J67" s="24">
        <v>1.04</v>
      </c>
    </row>
    <row r="68" spans="1:10" ht="26.1" customHeight="1" x14ac:dyDescent="0.2">
      <c r="A68" s="206" t="s">
        <v>258</v>
      </c>
      <c r="B68" s="27" t="s">
        <v>297</v>
      </c>
      <c r="C68" s="206" t="s">
        <v>29</v>
      </c>
      <c r="D68" s="206" t="s">
        <v>296</v>
      </c>
      <c r="E68" s="248" t="s">
        <v>255</v>
      </c>
      <c r="F68" s="248"/>
      <c r="G68" s="26" t="s">
        <v>50</v>
      </c>
      <c r="H68" s="25">
        <v>3.0000000000000001E-3</v>
      </c>
      <c r="I68" s="24">
        <v>151.96</v>
      </c>
      <c r="J68" s="24">
        <v>0.45</v>
      </c>
    </row>
    <row r="69" spans="1:10" ht="24" customHeight="1" x14ac:dyDescent="0.2">
      <c r="A69" s="206" t="s">
        <v>258</v>
      </c>
      <c r="B69" s="27" t="s">
        <v>295</v>
      </c>
      <c r="C69" s="206" t="s">
        <v>29</v>
      </c>
      <c r="D69" s="206" t="s">
        <v>294</v>
      </c>
      <c r="E69" s="248" t="s">
        <v>255</v>
      </c>
      <c r="F69" s="248"/>
      <c r="G69" s="26" t="s">
        <v>259</v>
      </c>
      <c r="H69" s="25">
        <v>0.37</v>
      </c>
      <c r="I69" s="24">
        <v>1.08</v>
      </c>
      <c r="J69" s="24">
        <v>0.39</v>
      </c>
    </row>
    <row r="70" spans="1:10" ht="24" customHeight="1" x14ac:dyDescent="0.2">
      <c r="A70" s="206" t="s">
        <v>258</v>
      </c>
      <c r="B70" s="27" t="s">
        <v>293</v>
      </c>
      <c r="C70" s="206" t="s">
        <v>29</v>
      </c>
      <c r="D70" s="206" t="s">
        <v>292</v>
      </c>
      <c r="E70" s="248" t="s">
        <v>255</v>
      </c>
      <c r="F70" s="248"/>
      <c r="G70" s="26" t="s">
        <v>259</v>
      </c>
      <c r="H70" s="25">
        <v>0.18</v>
      </c>
      <c r="I70" s="24">
        <v>1.98</v>
      </c>
      <c r="J70" s="24">
        <v>0.35</v>
      </c>
    </row>
    <row r="71" spans="1:10" ht="39" customHeight="1" x14ac:dyDescent="0.2">
      <c r="A71" s="206" t="s">
        <v>258</v>
      </c>
      <c r="B71" s="27" t="s">
        <v>291</v>
      </c>
      <c r="C71" s="206" t="s">
        <v>29</v>
      </c>
      <c r="D71" s="206" t="s">
        <v>290</v>
      </c>
      <c r="E71" s="248" t="s">
        <v>255</v>
      </c>
      <c r="F71" s="248"/>
      <c r="G71" s="26" t="s">
        <v>46</v>
      </c>
      <c r="H71" s="25">
        <v>2</v>
      </c>
      <c r="I71" s="24">
        <v>4.25</v>
      </c>
      <c r="J71" s="24">
        <v>8.5</v>
      </c>
    </row>
    <row r="72" spans="1:10" ht="39" customHeight="1" x14ac:dyDescent="0.2">
      <c r="A72" s="206" t="s">
        <v>258</v>
      </c>
      <c r="B72" s="27" t="s">
        <v>289</v>
      </c>
      <c r="C72" s="206" t="s">
        <v>29</v>
      </c>
      <c r="D72" s="206" t="s">
        <v>288</v>
      </c>
      <c r="E72" s="248" t="s">
        <v>255</v>
      </c>
      <c r="F72" s="248"/>
      <c r="G72" s="26" t="s">
        <v>287</v>
      </c>
      <c r="H72" s="25">
        <v>2.3174399999999999</v>
      </c>
      <c r="I72" s="24">
        <v>7.17</v>
      </c>
      <c r="J72" s="24">
        <v>16.61</v>
      </c>
    </row>
    <row r="73" spans="1:10" ht="25.5" x14ac:dyDescent="0.2">
      <c r="A73" s="207"/>
      <c r="B73" s="207"/>
      <c r="C73" s="207"/>
      <c r="D73" s="207"/>
      <c r="E73" s="207" t="s">
        <v>254</v>
      </c>
      <c r="F73" s="23">
        <v>15.71</v>
      </c>
      <c r="G73" s="207" t="s">
        <v>253</v>
      </c>
      <c r="H73" s="23">
        <v>0</v>
      </c>
      <c r="I73" s="207" t="s">
        <v>252</v>
      </c>
      <c r="J73" s="23">
        <v>15.71</v>
      </c>
    </row>
    <row r="74" spans="1:10" ht="15" thickBot="1" x14ac:dyDescent="0.25">
      <c r="A74" s="207"/>
      <c r="B74" s="207"/>
      <c r="C74" s="207"/>
      <c r="D74" s="207"/>
      <c r="E74" s="207" t="s">
        <v>251</v>
      </c>
      <c r="F74" s="23">
        <v>0</v>
      </c>
      <c r="G74" s="207"/>
      <c r="H74" s="249" t="s">
        <v>250</v>
      </c>
      <c r="I74" s="249"/>
      <c r="J74" s="23">
        <v>52.39</v>
      </c>
    </row>
    <row r="75" spans="1:10" ht="0.95" customHeight="1" thickTop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8" customHeight="1" x14ac:dyDescent="0.2">
      <c r="A76" s="208" t="s">
        <v>64</v>
      </c>
      <c r="B76" s="33" t="s">
        <v>7</v>
      </c>
      <c r="C76" s="208" t="s">
        <v>8</v>
      </c>
      <c r="D76" s="208" t="s">
        <v>9</v>
      </c>
      <c r="E76" s="254" t="s">
        <v>268</v>
      </c>
      <c r="F76" s="254"/>
      <c r="G76" s="34" t="s">
        <v>10</v>
      </c>
      <c r="H76" s="33" t="s">
        <v>11</v>
      </c>
      <c r="I76" s="33" t="s">
        <v>12</v>
      </c>
      <c r="J76" s="33" t="s">
        <v>14</v>
      </c>
    </row>
    <row r="77" spans="1:10" ht="26.1" customHeight="1" x14ac:dyDescent="0.2">
      <c r="A77" s="209" t="s">
        <v>267</v>
      </c>
      <c r="B77" s="120" t="s">
        <v>65</v>
      </c>
      <c r="C77" s="209" t="s">
        <v>22</v>
      </c>
      <c r="D77" s="209" t="s">
        <v>66</v>
      </c>
      <c r="E77" s="255" t="s">
        <v>286</v>
      </c>
      <c r="F77" s="255"/>
      <c r="G77" s="119" t="s">
        <v>63</v>
      </c>
      <c r="H77" s="32">
        <v>1</v>
      </c>
      <c r="I77" s="121">
        <v>26.01</v>
      </c>
      <c r="J77" s="121">
        <v>26.01</v>
      </c>
    </row>
    <row r="78" spans="1:10" ht="24" customHeight="1" x14ac:dyDescent="0.2">
      <c r="A78" s="210" t="s">
        <v>265</v>
      </c>
      <c r="B78" s="31" t="s">
        <v>166</v>
      </c>
      <c r="C78" s="210" t="s">
        <v>29</v>
      </c>
      <c r="D78" s="210" t="s">
        <v>167</v>
      </c>
      <c r="E78" s="247" t="s">
        <v>262</v>
      </c>
      <c r="F78" s="247"/>
      <c r="G78" s="30" t="s">
        <v>31</v>
      </c>
      <c r="H78" s="29">
        <v>0.55000000000000004</v>
      </c>
      <c r="I78" s="28">
        <v>27.47</v>
      </c>
      <c r="J78" s="28">
        <v>15.1</v>
      </c>
    </row>
    <row r="79" spans="1:10" ht="24" customHeight="1" x14ac:dyDescent="0.2">
      <c r="A79" s="210" t="s">
        <v>265</v>
      </c>
      <c r="B79" s="31" t="s">
        <v>264</v>
      </c>
      <c r="C79" s="210" t="s">
        <v>29</v>
      </c>
      <c r="D79" s="210" t="s">
        <v>263</v>
      </c>
      <c r="E79" s="247" t="s">
        <v>262</v>
      </c>
      <c r="F79" s="247"/>
      <c r="G79" s="30" t="s">
        <v>31</v>
      </c>
      <c r="H79" s="29">
        <v>0.45</v>
      </c>
      <c r="I79" s="28">
        <v>19</v>
      </c>
      <c r="J79" s="28">
        <v>8.5500000000000007</v>
      </c>
    </row>
    <row r="80" spans="1:10" ht="26.1" customHeight="1" x14ac:dyDescent="0.2">
      <c r="A80" s="206" t="s">
        <v>258</v>
      </c>
      <c r="B80" s="27" t="s">
        <v>285</v>
      </c>
      <c r="C80" s="206" t="s">
        <v>22</v>
      </c>
      <c r="D80" s="206" t="s">
        <v>284</v>
      </c>
      <c r="E80" s="248" t="s">
        <v>255</v>
      </c>
      <c r="F80" s="248"/>
      <c r="G80" s="26" t="s">
        <v>283</v>
      </c>
      <c r="H80" s="25">
        <v>0.06</v>
      </c>
      <c r="I80" s="24">
        <v>24.9</v>
      </c>
      <c r="J80" s="24">
        <v>1.49</v>
      </c>
    </row>
    <row r="81" spans="1:10" ht="24" customHeight="1" x14ac:dyDescent="0.2">
      <c r="A81" s="206" t="s">
        <v>258</v>
      </c>
      <c r="B81" s="27" t="s">
        <v>282</v>
      </c>
      <c r="C81" s="206" t="s">
        <v>29</v>
      </c>
      <c r="D81" s="206" t="s">
        <v>281</v>
      </c>
      <c r="E81" s="248" t="s">
        <v>255</v>
      </c>
      <c r="F81" s="248"/>
      <c r="G81" s="26" t="s">
        <v>24</v>
      </c>
      <c r="H81" s="25">
        <v>4.3999999999999997E-2</v>
      </c>
      <c r="I81" s="24">
        <v>9.48</v>
      </c>
      <c r="J81" s="24">
        <v>0.41</v>
      </c>
    </row>
    <row r="82" spans="1:10" ht="24" customHeight="1" x14ac:dyDescent="0.2">
      <c r="A82" s="206" t="s">
        <v>258</v>
      </c>
      <c r="B82" s="27" t="s">
        <v>280</v>
      </c>
      <c r="C82" s="206" t="s">
        <v>29</v>
      </c>
      <c r="D82" s="206" t="s">
        <v>279</v>
      </c>
      <c r="E82" s="248" t="s">
        <v>255</v>
      </c>
      <c r="F82" s="248"/>
      <c r="G82" s="26" t="s">
        <v>24</v>
      </c>
      <c r="H82" s="25">
        <v>0.2</v>
      </c>
      <c r="I82" s="24">
        <v>2.31</v>
      </c>
      <c r="J82" s="24">
        <v>0.46</v>
      </c>
    </row>
    <row r="83" spans="1:10" ht="25.5" x14ac:dyDescent="0.2">
      <c r="A83" s="207"/>
      <c r="B83" s="207"/>
      <c r="C83" s="207"/>
      <c r="D83" s="207"/>
      <c r="E83" s="207" t="s">
        <v>254</v>
      </c>
      <c r="F83" s="23">
        <v>19.940000000000001</v>
      </c>
      <c r="G83" s="207" t="s">
        <v>253</v>
      </c>
      <c r="H83" s="23">
        <v>0</v>
      </c>
      <c r="I83" s="207" t="s">
        <v>252</v>
      </c>
      <c r="J83" s="23">
        <v>19.940000000000001</v>
      </c>
    </row>
    <row r="84" spans="1:10" ht="15" thickBot="1" x14ac:dyDescent="0.25">
      <c r="A84" s="207"/>
      <c r="B84" s="207"/>
      <c r="C84" s="207"/>
      <c r="D84" s="207"/>
      <c r="E84" s="207" t="s">
        <v>251</v>
      </c>
      <c r="F84" s="23">
        <v>0</v>
      </c>
      <c r="G84" s="207"/>
      <c r="H84" s="249" t="s">
        <v>250</v>
      </c>
      <c r="I84" s="249"/>
      <c r="J84" s="23">
        <v>26.01</v>
      </c>
    </row>
    <row r="85" spans="1:10" ht="0.95" customHeight="1" thickTop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</row>
    <row r="86" spans="1:10" ht="18" customHeight="1" x14ac:dyDescent="0.2">
      <c r="A86" s="208" t="s">
        <v>495</v>
      </c>
      <c r="B86" s="33" t="s">
        <v>7</v>
      </c>
      <c r="C86" s="208" t="s">
        <v>8</v>
      </c>
      <c r="D86" s="208" t="s">
        <v>9</v>
      </c>
      <c r="E86" s="254" t="s">
        <v>268</v>
      </c>
      <c r="F86" s="254"/>
      <c r="G86" s="34" t="s">
        <v>10</v>
      </c>
      <c r="H86" s="33" t="s">
        <v>11</v>
      </c>
      <c r="I86" s="33" t="s">
        <v>12</v>
      </c>
      <c r="J86" s="33" t="s">
        <v>14</v>
      </c>
    </row>
    <row r="87" spans="1:10" ht="24" customHeight="1" x14ac:dyDescent="0.2">
      <c r="A87" s="209" t="s">
        <v>267</v>
      </c>
      <c r="B87" s="120" t="s">
        <v>472</v>
      </c>
      <c r="C87" s="209" t="s">
        <v>22</v>
      </c>
      <c r="D87" s="209" t="s">
        <v>473</v>
      </c>
      <c r="E87" s="255" t="s">
        <v>312</v>
      </c>
      <c r="F87" s="255"/>
      <c r="G87" s="119" t="s">
        <v>42</v>
      </c>
      <c r="H87" s="32">
        <v>1</v>
      </c>
      <c r="I87" s="121">
        <v>19.38</v>
      </c>
      <c r="J87" s="121">
        <v>19.38</v>
      </c>
    </row>
    <row r="88" spans="1:10" ht="24" customHeight="1" x14ac:dyDescent="0.2">
      <c r="A88" s="210" t="s">
        <v>265</v>
      </c>
      <c r="B88" s="31" t="s">
        <v>494</v>
      </c>
      <c r="C88" s="210" t="s">
        <v>29</v>
      </c>
      <c r="D88" s="210" t="s">
        <v>493</v>
      </c>
      <c r="E88" s="247" t="s">
        <v>262</v>
      </c>
      <c r="F88" s="247"/>
      <c r="G88" s="30" t="s">
        <v>31</v>
      </c>
      <c r="H88" s="29">
        <v>0.3805</v>
      </c>
      <c r="I88" s="28">
        <v>27.61</v>
      </c>
      <c r="J88" s="28">
        <v>10.5</v>
      </c>
    </row>
    <row r="89" spans="1:10" ht="24" customHeight="1" x14ac:dyDescent="0.2">
      <c r="A89" s="206" t="s">
        <v>258</v>
      </c>
      <c r="B89" s="27" t="s">
        <v>492</v>
      </c>
      <c r="C89" s="206" t="s">
        <v>29</v>
      </c>
      <c r="D89" s="206" t="s">
        <v>491</v>
      </c>
      <c r="E89" s="248" t="s">
        <v>255</v>
      </c>
      <c r="F89" s="248"/>
      <c r="G89" s="26" t="s">
        <v>287</v>
      </c>
      <c r="H89" s="25">
        <v>1.4E-2</v>
      </c>
      <c r="I89" s="24">
        <v>23.5</v>
      </c>
      <c r="J89" s="24">
        <v>0.32</v>
      </c>
    </row>
    <row r="90" spans="1:10" ht="24" customHeight="1" x14ac:dyDescent="0.2">
      <c r="A90" s="206" t="s">
        <v>258</v>
      </c>
      <c r="B90" s="27" t="s">
        <v>490</v>
      </c>
      <c r="C90" s="206" t="s">
        <v>22</v>
      </c>
      <c r="D90" s="206" t="s">
        <v>455</v>
      </c>
      <c r="E90" s="248" t="s">
        <v>255</v>
      </c>
      <c r="F90" s="248"/>
      <c r="G90" s="26" t="s">
        <v>287</v>
      </c>
      <c r="H90" s="25">
        <v>0.14030000000000001</v>
      </c>
      <c r="I90" s="24">
        <v>61.08</v>
      </c>
      <c r="J90" s="24">
        <v>8.56</v>
      </c>
    </row>
    <row r="91" spans="1:10" ht="25.5" x14ac:dyDescent="0.2">
      <c r="A91" s="207"/>
      <c r="B91" s="207"/>
      <c r="C91" s="207"/>
      <c r="D91" s="207"/>
      <c r="E91" s="207" t="s">
        <v>254</v>
      </c>
      <c r="F91" s="23">
        <v>8.5500000000000007</v>
      </c>
      <c r="G91" s="207" t="s">
        <v>253</v>
      </c>
      <c r="H91" s="23">
        <v>0</v>
      </c>
      <c r="I91" s="207" t="s">
        <v>252</v>
      </c>
      <c r="J91" s="23">
        <v>8.5500000000000007</v>
      </c>
    </row>
    <row r="92" spans="1:10" ht="15" thickBot="1" x14ac:dyDescent="0.25">
      <c r="A92" s="207"/>
      <c r="B92" s="207"/>
      <c r="C92" s="207"/>
      <c r="D92" s="207"/>
      <c r="E92" s="207" t="s">
        <v>251</v>
      </c>
      <c r="F92" s="23">
        <v>0</v>
      </c>
      <c r="G92" s="207"/>
      <c r="H92" s="249" t="s">
        <v>250</v>
      </c>
      <c r="I92" s="249"/>
      <c r="J92" s="23">
        <v>19.38</v>
      </c>
    </row>
    <row r="93" spans="1:10" ht="0.95" customHeight="1" thickTop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</row>
    <row r="94" spans="1:10" ht="18" customHeight="1" x14ac:dyDescent="0.2">
      <c r="A94" s="208" t="s">
        <v>116</v>
      </c>
      <c r="B94" s="33" t="s">
        <v>7</v>
      </c>
      <c r="C94" s="208" t="s">
        <v>8</v>
      </c>
      <c r="D94" s="208" t="s">
        <v>9</v>
      </c>
      <c r="E94" s="254" t="s">
        <v>268</v>
      </c>
      <c r="F94" s="254"/>
      <c r="G94" s="34" t="s">
        <v>10</v>
      </c>
      <c r="H94" s="33" t="s">
        <v>11</v>
      </c>
      <c r="I94" s="33" t="s">
        <v>12</v>
      </c>
      <c r="J94" s="33" t="s">
        <v>14</v>
      </c>
    </row>
    <row r="95" spans="1:10" ht="24" customHeight="1" x14ac:dyDescent="0.2">
      <c r="A95" s="209" t="s">
        <v>267</v>
      </c>
      <c r="B95" s="120" t="s">
        <v>117</v>
      </c>
      <c r="C95" s="209" t="s">
        <v>22</v>
      </c>
      <c r="D95" s="209" t="s">
        <v>118</v>
      </c>
      <c r="E95" s="255" t="s">
        <v>266</v>
      </c>
      <c r="F95" s="255"/>
      <c r="G95" s="119" t="s">
        <v>42</v>
      </c>
      <c r="H95" s="32">
        <v>1</v>
      </c>
      <c r="I95" s="121">
        <v>74.14</v>
      </c>
      <c r="J95" s="121">
        <v>74.14</v>
      </c>
    </row>
    <row r="96" spans="1:10" ht="24" customHeight="1" x14ac:dyDescent="0.2">
      <c r="A96" s="210" t="s">
        <v>265</v>
      </c>
      <c r="B96" s="31" t="s">
        <v>166</v>
      </c>
      <c r="C96" s="210" t="s">
        <v>29</v>
      </c>
      <c r="D96" s="210" t="s">
        <v>167</v>
      </c>
      <c r="E96" s="247" t="s">
        <v>262</v>
      </c>
      <c r="F96" s="247"/>
      <c r="G96" s="30" t="s">
        <v>31</v>
      </c>
      <c r="H96" s="29">
        <v>0.3</v>
      </c>
      <c r="I96" s="28">
        <v>27.47</v>
      </c>
      <c r="J96" s="28">
        <v>8.24</v>
      </c>
    </row>
    <row r="97" spans="1:10" ht="24" customHeight="1" x14ac:dyDescent="0.2">
      <c r="A97" s="206" t="s">
        <v>258</v>
      </c>
      <c r="B97" s="27" t="s">
        <v>278</v>
      </c>
      <c r="C97" s="206" t="s">
        <v>22</v>
      </c>
      <c r="D97" s="206" t="s">
        <v>277</v>
      </c>
      <c r="E97" s="248" t="s">
        <v>276</v>
      </c>
      <c r="F97" s="248"/>
      <c r="G97" s="26" t="s">
        <v>42</v>
      </c>
      <c r="H97" s="25">
        <v>1</v>
      </c>
      <c r="I97" s="24">
        <v>65.900000000000006</v>
      </c>
      <c r="J97" s="24">
        <v>65.900000000000006</v>
      </c>
    </row>
    <row r="98" spans="1:10" ht="25.5" x14ac:dyDescent="0.2">
      <c r="A98" s="207"/>
      <c r="B98" s="207"/>
      <c r="C98" s="207"/>
      <c r="D98" s="207"/>
      <c r="E98" s="207" t="s">
        <v>254</v>
      </c>
      <c r="F98" s="23">
        <v>7.1</v>
      </c>
      <c r="G98" s="207" t="s">
        <v>253</v>
      </c>
      <c r="H98" s="23">
        <v>0</v>
      </c>
      <c r="I98" s="207" t="s">
        <v>252</v>
      </c>
      <c r="J98" s="23">
        <v>7.1</v>
      </c>
    </row>
    <row r="99" spans="1:10" ht="15" thickBot="1" x14ac:dyDescent="0.25">
      <c r="A99" s="207"/>
      <c r="B99" s="207"/>
      <c r="C99" s="207"/>
      <c r="D99" s="207"/>
      <c r="E99" s="207" t="s">
        <v>251</v>
      </c>
      <c r="F99" s="23">
        <v>0</v>
      </c>
      <c r="G99" s="207"/>
      <c r="H99" s="249" t="s">
        <v>250</v>
      </c>
      <c r="I99" s="249"/>
      <c r="J99" s="23">
        <v>74.14</v>
      </c>
    </row>
    <row r="100" spans="1:10" ht="0.95" customHeight="1" thickTop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</row>
    <row r="101" spans="1:10" ht="18" customHeight="1" x14ac:dyDescent="0.2">
      <c r="A101" s="208" t="s">
        <v>489</v>
      </c>
      <c r="B101" s="33" t="s">
        <v>7</v>
      </c>
      <c r="C101" s="208" t="s">
        <v>8</v>
      </c>
      <c r="D101" s="208" t="s">
        <v>9</v>
      </c>
      <c r="E101" s="254" t="s">
        <v>268</v>
      </c>
      <c r="F101" s="254"/>
      <c r="G101" s="34" t="s">
        <v>10</v>
      </c>
      <c r="H101" s="33" t="s">
        <v>11</v>
      </c>
      <c r="I101" s="33" t="s">
        <v>12</v>
      </c>
      <c r="J101" s="33" t="s">
        <v>14</v>
      </c>
    </row>
    <row r="102" spans="1:10" ht="26.1" customHeight="1" x14ac:dyDescent="0.2">
      <c r="A102" s="209" t="s">
        <v>267</v>
      </c>
      <c r="B102" s="120" t="s">
        <v>478</v>
      </c>
      <c r="C102" s="209" t="s">
        <v>22</v>
      </c>
      <c r="D102" s="209" t="s">
        <v>479</v>
      </c>
      <c r="E102" s="255" t="s">
        <v>312</v>
      </c>
      <c r="F102" s="255"/>
      <c r="G102" s="119" t="s">
        <v>42</v>
      </c>
      <c r="H102" s="32">
        <v>1</v>
      </c>
      <c r="I102" s="121">
        <v>53.35</v>
      </c>
      <c r="J102" s="121">
        <v>53.35</v>
      </c>
    </row>
    <row r="103" spans="1:10" ht="26.1" customHeight="1" x14ac:dyDescent="0.2">
      <c r="A103" s="210" t="s">
        <v>265</v>
      </c>
      <c r="B103" s="31" t="s">
        <v>488</v>
      </c>
      <c r="C103" s="210" t="s">
        <v>29</v>
      </c>
      <c r="D103" s="210" t="s">
        <v>487</v>
      </c>
      <c r="E103" s="247" t="s">
        <v>262</v>
      </c>
      <c r="F103" s="247"/>
      <c r="G103" s="30" t="s">
        <v>31</v>
      </c>
      <c r="H103" s="29">
        <v>0.25</v>
      </c>
      <c r="I103" s="28">
        <v>20.329999999999998</v>
      </c>
      <c r="J103" s="28">
        <v>5.08</v>
      </c>
    </row>
    <row r="104" spans="1:10" ht="24" customHeight="1" x14ac:dyDescent="0.2">
      <c r="A104" s="210" t="s">
        <v>265</v>
      </c>
      <c r="B104" s="31" t="s">
        <v>486</v>
      </c>
      <c r="C104" s="210" t="s">
        <v>29</v>
      </c>
      <c r="D104" s="210" t="s">
        <v>485</v>
      </c>
      <c r="E104" s="247" t="s">
        <v>262</v>
      </c>
      <c r="F104" s="247"/>
      <c r="G104" s="30" t="s">
        <v>31</v>
      </c>
      <c r="H104" s="29">
        <v>0.77070000000000005</v>
      </c>
      <c r="I104" s="28">
        <v>27.47</v>
      </c>
      <c r="J104" s="28">
        <v>21.17</v>
      </c>
    </row>
    <row r="105" spans="1:10" ht="51.95" customHeight="1" x14ac:dyDescent="0.2">
      <c r="A105" s="206" t="s">
        <v>258</v>
      </c>
      <c r="B105" s="27" t="s">
        <v>484</v>
      </c>
      <c r="C105" s="206" t="s">
        <v>29</v>
      </c>
      <c r="D105" s="206" t="s">
        <v>483</v>
      </c>
      <c r="E105" s="248" t="s">
        <v>255</v>
      </c>
      <c r="F105" s="248"/>
      <c r="G105" s="26" t="s">
        <v>259</v>
      </c>
      <c r="H105" s="25">
        <v>1.6</v>
      </c>
      <c r="I105" s="24">
        <v>16.940000000000001</v>
      </c>
      <c r="J105" s="24">
        <v>27.1</v>
      </c>
    </row>
    <row r="106" spans="1:10" ht="25.5" x14ac:dyDescent="0.2">
      <c r="A106" s="207"/>
      <c r="B106" s="207"/>
      <c r="C106" s="207"/>
      <c r="D106" s="207"/>
      <c r="E106" s="207" t="s">
        <v>254</v>
      </c>
      <c r="F106" s="23">
        <v>22.43</v>
      </c>
      <c r="G106" s="207" t="s">
        <v>253</v>
      </c>
      <c r="H106" s="23">
        <v>0</v>
      </c>
      <c r="I106" s="207" t="s">
        <v>252</v>
      </c>
      <c r="J106" s="23">
        <v>22.43</v>
      </c>
    </row>
    <row r="107" spans="1:10" ht="15" thickBot="1" x14ac:dyDescent="0.25">
      <c r="A107" s="207"/>
      <c r="B107" s="207"/>
      <c r="C107" s="207"/>
      <c r="D107" s="207"/>
      <c r="E107" s="207" t="s">
        <v>251</v>
      </c>
      <c r="F107" s="23">
        <v>0</v>
      </c>
      <c r="G107" s="207"/>
      <c r="H107" s="249" t="s">
        <v>250</v>
      </c>
      <c r="I107" s="249"/>
      <c r="J107" s="23">
        <v>53.35</v>
      </c>
    </row>
    <row r="108" spans="1:10" ht="0.95" customHeight="1" thickTop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</row>
    <row r="109" spans="1:10" ht="18" customHeight="1" x14ac:dyDescent="0.2">
      <c r="A109" s="208" t="s">
        <v>185</v>
      </c>
      <c r="B109" s="33" t="s">
        <v>7</v>
      </c>
      <c r="C109" s="208" t="s">
        <v>8</v>
      </c>
      <c r="D109" s="208" t="s">
        <v>9</v>
      </c>
      <c r="E109" s="254" t="s">
        <v>268</v>
      </c>
      <c r="F109" s="254"/>
      <c r="G109" s="34" t="s">
        <v>10</v>
      </c>
      <c r="H109" s="33" t="s">
        <v>11</v>
      </c>
      <c r="I109" s="33" t="s">
        <v>12</v>
      </c>
      <c r="J109" s="33" t="s">
        <v>14</v>
      </c>
    </row>
    <row r="110" spans="1:10" ht="24" customHeight="1" x14ac:dyDescent="0.2">
      <c r="A110" s="209" t="s">
        <v>267</v>
      </c>
      <c r="B110" s="120" t="s">
        <v>186</v>
      </c>
      <c r="C110" s="209" t="s">
        <v>22</v>
      </c>
      <c r="D110" s="209" t="s">
        <v>187</v>
      </c>
      <c r="E110" s="255" t="s">
        <v>275</v>
      </c>
      <c r="F110" s="255"/>
      <c r="G110" s="119" t="s">
        <v>42</v>
      </c>
      <c r="H110" s="32">
        <v>1</v>
      </c>
      <c r="I110" s="121">
        <v>72.34</v>
      </c>
      <c r="J110" s="121">
        <v>72.34</v>
      </c>
    </row>
    <row r="111" spans="1:10" ht="26.1" customHeight="1" x14ac:dyDescent="0.2">
      <c r="A111" s="210" t="s">
        <v>265</v>
      </c>
      <c r="B111" s="31" t="s">
        <v>274</v>
      </c>
      <c r="C111" s="210" t="s">
        <v>29</v>
      </c>
      <c r="D111" s="210" t="s">
        <v>273</v>
      </c>
      <c r="E111" s="247" t="s">
        <v>262</v>
      </c>
      <c r="F111" s="247"/>
      <c r="G111" s="30" t="s">
        <v>31</v>
      </c>
      <c r="H111" s="29">
        <v>1.38</v>
      </c>
      <c r="I111" s="28">
        <v>27.31</v>
      </c>
      <c r="J111" s="28">
        <v>37.68</v>
      </c>
    </row>
    <row r="112" spans="1:10" ht="24" customHeight="1" x14ac:dyDescent="0.2">
      <c r="A112" s="210" t="s">
        <v>265</v>
      </c>
      <c r="B112" s="31" t="s">
        <v>264</v>
      </c>
      <c r="C112" s="210" t="s">
        <v>29</v>
      </c>
      <c r="D112" s="210" t="s">
        <v>263</v>
      </c>
      <c r="E112" s="247" t="s">
        <v>262</v>
      </c>
      <c r="F112" s="247"/>
      <c r="G112" s="30" t="s">
        <v>31</v>
      </c>
      <c r="H112" s="29">
        <v>0.69</v>
      </c>
      <c r="I112" s="28">
        <v>19</v>
      </c>
      <c r="J112" s="28">
        <v>13.11</v>
      </c>
    </row>
    <row r="113" spans="1:10" ht="39" customHeight="1" x14ac:dyDescent="0.2">
      <c r="A113" s="206" t="s">
        <v>258</v>
      </c>
      <c r="B113" s="27" t="s">
        <v>272</v>
      </c>
      <c r="C113" s="206" t="s">
        <v>29</v>
      </c>
      <c r="D113" s="206" t="s">
        <v>271</v>
      </c>
      <c r="E113" s="248" t="s">
        <v>255</v>
      </c>
      <c r="F113" s="248"/>
      <c r="G113" s="26" t="s">
        <v>42</v>
      </c>
      <c r="H113" s="25">
        <v>0.05</v>
      </c>
      <c r="I113" s="24">
        <v>106.76</v>
      </c>
      <c r="J113" s="24">
        <v>5.33</v>
      </c>
    </row>
    <row r="114" spans="1:10" ht="24" customHeight="1" x14ac:dyDescent="0.2">
      <c r="A114" s="206" t="s">
        <v>258</v>
      </c>
      <c r="B114" s="27" t="s">
        <v>270</v>
      </c>
      <c r="C114" s="206" t="s">
        <v>29</v>
      </c>
      <c r="D114" s="206" t="s">
        <v>269</v>
      </c>
      <c r="E114" s="248" t="s">
        <v>255</v>
      </c>
      <c r="F114" s="248"/>
      <c r="G114" s="26" t="s">
        <v>259</v>
      </c>
      <c r="H114" s="25">
        <v>7.69</v>
      </c>
      <c r="I114" s="24">
        <v>2.11</v>
      </c>
      <c r="J114" s="24">
        <v>16.22</v>
      </c>
    </row>
    <row r="115" spans="1:10" ht="25.5" x14ac:dyDescent="0.2">
      <c r="A115" s="207"/>
      <c r="B115" s="207"/>
      <c r="C115" s="207"/>
      <c r="D115" s="207"/>
      <c r="E115" s="207" t="s">
        <v>254</v>
      </c>
      <c r="F115" s="23">
        <v>43.08</v>
      </c>
      <c r="G115" s="207" t="s">
        <v>253</v>
      </c>
      <c r="H115" s="23">
        <v>0</v>
      </c>
      <c r="I115" s="207" t="s">
        <v>252</v>
      </c>
      <c r="J115" s="23">
        <v>43.08</v>
      </c>
    </row>
    <row r="116" spans="1:10" ht="15" thickBot="1" x14ac:dyDescent="0.25">
      <c r="A116" s="207"/>
      <c r="B116" s="207"/>
      <c r="C116" s="207"/>
      <c r="D116" s="207"/>
      <c r="E116" s="207" t="s">
        <v>251</v>
      </c>
      <c r="F116" s="23">
        <v>0</v>
      </c>
      <c r="G116" s="207"/>
      <c r="H116" s="249" t="s">
        <v>250</v>
      </c>
      <c r="I116" s="249"/>
      <c r="J116" s="23">
        <v>72.34</v>
      </c>
    </row>
    <row r="117" spans="1:10" ht="0.95" customHeight="1" thickTop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</row>
    <row r="118" spans="1:10" ht="18" customHeight="1" x14ac:dyDescent="0.2">
      <c r="A118" s="208" t="s">
        <v>219</v>
      </c>
      <c r="B118" s="33" t="s">
        <v>7</v>
      </c>
      <c r="C118" s="208" t="s">
        <v>8</v>
      </c>
      <c r="D118" s="208" t="s">
        <v>9</v>
      </c>
      <c r="E118" s="254" t="s">
        <v>268</v>
      </c>
      <c r="F118" s="254"/>
      <c r="G118" s="34" t="s">
        <v>10</v>
      </c>
      <c r="H118" s="33" t="s">
        <v>11</v>
      </c>
      <c r="I118" s="33" t="s">
        <v>12</v>
      </c>
      <c r="J118" s="33" t="s">
        <v>14</v>
      </c>
    </row>
    <row r="119" spans="1:10" ht="26.1" customHeight="1" x14ac:dyDescent="0.2">
      <c r="A119" s="209" t="s">
        <v>267</v>
      </c>
      <c r="B119" s="120" t="s">
        <v>220</v>
      </c>
      <c r="C119" s="209" t="s">
        <v>22</v>
      </c>
      <c r="D119" s="209" t="s">
        <v>221</v>
      </c>
      <c r="E119" s="255" t="s">
        <v>266</v>
      </c>
      <c r="F119" s="255"/>
      <c r="G119" s="119" t="s">
        <v>42</v>
      </c>
      <c r="H119" s="32">
        <v>1</v>
      </c>
      <c r="I119" s="121">
        <v>243.36</v>
      </c>
      <c r="J119" s="121">
        <v>243.36</v>
      </c>
    </row>
    <row r="120" spans="1:10" ht="24" customHeight="1" x14ac:dyDescent="0.2">
      <c r="A120" s="210" t="s">
        <v>265</v>
      </c>
      <c r="B120" s="31" t="s">
        <v>166</v>
      </c>
      <c r="C120" s="210" t="s">
        <v>29</v>
      </c>
      <c r="D120" s="210" t="s">
        <v>167</v>
      </c>
      <c r="E120" s="247" t="s">
        <v>262</v>
      </c>
      <c r="F120" s="247"/>
      <c r="G120" s="30" t="s">
        <v>31</v>
      </c>
      <c r="H120" s="29">
        <v>0.17100000000000001</v>
      </c>
      <c r="I120" s="28">
        <v>27.47</v>
      </c>
      <c r="J120" s="28">
        <v>4.6900000000000004</v>
      </c>
    </row>
    <row r="121" spans="1:10" ht="24" customHeight="1" x14ac:dyDescent="0.2">
      <c r="A121" s="210" t="s">
        <v>265</v>
      </c>
      <c r="B121" s="31" t="s">
        <v>264</v>
      </c>
      <c r="C121" s="210" t="s">
        <v>29</v>
      </c>
      <c r="D121" s="210" t="s">
        <v>263</v>
      </c>
      <c r="E121" s="247" t="s">
        <v>262</v>
      </c>
      <c r="F121" s="247"/>
      <c r="G121" s="30" t="s">
        <v>31</v>
      </c>
      <c r="H121" s="29">
        <v>8.5000000000000006E-2</v>
      </c>
      <c r="I121" s="28">
        <v>19</v>
      </c>
      <c r="J121" s="28">
        <v>1.61</v>
      </c>
    </row>
    <row r="122" spans="1:10" ht="24" customHeight="1" x14ac:dyDescent="0.2">
      <c r="A122" s="206" t="s">
        <v>258</v>
      </c>
      <c r="B122" s="27" t="s">
        <v>261</v>
      </c>
      <c r="C122" s="206" t="s">
        <v>29</v>
      </c>
      <c r="D122" s="206" t="s">
        <v>260</v>
      </c>
      <c r="E122" s="248" t="s">
        <v>255</v>
      </c>
      <c r="F122" s="248"/>
      <c r="G122" s="26" t="s">
        <v>259</v>
      </c>
      <c r="H122" s="25">
        <v>9.5000000000000001E-2</v>
      </c>
      <c r="I122" s="24">
        <v>34.03</v>
      </c>
      <c r="J122" s="24">
        <v>3.23</v>
      </c>
    </row>
    <row r="123" spans="1:10" ht="24" customHeight="1" x14ac:dyDescent="0.2">
      <c r="A123" s="206" t="s">
        <v>258</v>
      </c>
      <c r="B123" s="27" t="s">
        <v>257</v>
      </c>
      <c r="C123" s="206" t="s">
        <v>22</v>
      </c>
      <c r="D123" s="206" t="s">
        <v>256</v>
      </c>
      <c r="E123" s="248" t="s">
        <v>255</v>
      </c>
      <c r="F123" s="248"/>
      <c r="G123" s="26" t="s">
        <v>42</v>
      </c>
      <c r="H123" s="25">
        <v>1.1100000000000001</v>
      </c>
      <c r="I123" s="24">
        <v>210.66</v>
      </c>
      <c r="J123" s="24">
        <v>233.83</v>
      </c>
    </row>
    <row r="124" spans="1:10" ht="25.5" x14ac:dyDescent="0.2">
      <c r="A124" s="207"/>
      <c r="B124" s="207"/>
      <c r="C124" s="207"/>
      <c r="D124" s="207"/>
      <c r="E124" s="207" t="s">
        <v>254</v>
      </c>
      <c r="F124" s="23">
        <v>5.35</v>
      </c>
      <c r="G124" s="207" t="s">
        <v>253</v>
      </c>
      <c r="H124" s="23">
        <v>0</v>
      </c>
      <c r="I124" s="207" t="s">
        <v>252</v>
      </c>
      <c r="J124" s="23">
        <v>5.35</v>
      </c>
    </row>
    <row r="125" spans="1:10" ht="15" thickBot="1" x14ac:dyDescent="0.25">
      <c r="A125" s="207"/>
      <c r="B125" s="207"/>
      <c r="C125" s="207"/>
      <c r="D125" s="207"/>
      <c r="E125" s="207" t="s">
        <v>251</v>
      </c>
      <c r="F125" s="23">
        <v>0</v>
      </c>
      <c r="G125" s="207"/>
      <c r="H125" s="249" t="s">
        <v>250</v>
      </c>
      <c r="I125" s="249"/>
      <c r="J125" s="23">
        <v>243.36</v>
      </c>
    </row>
    <row r="126" spans="1:10" ht="0.95" customHeight="1" thickTop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</row>
    <row r="127" spans="1:10" ht="50.1" customHeight="1" x14ac:dyDescent="0.25">
      <c r="A127" s="250" t="s">
        <v>249</v>
      </c>
      <c r="B127" s="230"/>
      <c r="C127" s="230"/>
      <c r="D127" s="230"/>
      <c r="E127" s="230"/>
      <c r="F127" s="230"/>
      <c r="G127" s="230"/>
      <c r="H127" s="230"/>
      <c r="I127" s="230"/>
      <c r="J127" s="230"/>
    </row>
    <row r="128" spans="1:10" x14ac:dyDescent="0.2">
      <c r="A128" s="203"/>
      <c r="B128" s="203"/>
      <c r="C128" s="203"/>
      <c r="D128" s="203"/>
      <c r="E128" s="203"/>
      <c r="F128" s="203"/>
      <c r="G128" s="203"/>
      <c r="H128" s="203"/>
      <c r="I128" s="203"/>
      <c r="J128" s="203"/>
    </row>
    <row r="129" spans="1:10" x14ac:dyDescent="0.2">
      <c r="A129" s="251"/>
      <c r="B129" s="251"/>
      <c r="C129" s="251"/>
      <c r="D129" s="21"/>
      <c r="E129" s="204"/>
      <c r="F129" s="252"/>
      <c r="G129" s="251"/>
      <c r="H129" s="253"/>
      <c r="I129" s="251"/>
      <c r="J129" s="251"/>
    </row>
    <row r="130" spans="1:10" x14ac:dyDescent="0.2">
      <c r="A130" s="251"/>
      <c r="B130" s="251"/>
      <c r="C130" s="251"/>
      <c r="D130" s="21"/>
      <c r="E130" s="204"/>
      <c r="F130" s="252"/>
      <c r="G130" s="251"/>
      <c r="H130" s="253"/>
      <c r="I130" s="251"/>
      <c r="J130" s="251"/>
    </row>
    <row r="131" spans="1:10" x14ac:dyDescent="0.2">
      <c r="A131" s="251"/>
      <c r="B131" s="251"/>
      <c r="C131" s="251"/>
      <c r="D131" s="21"/>
      <c r="E131" s="204"/>
      <c r="F131" s="252"/>
      <c r="G131" s="251"/>
      <c r="H131" s="253"/>
      <c r="I131" s="251"/>
      <c r="J131" s="251"/>
    </row>
    <row r="132" spans="1:10" ht="60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</row>
    <row r="133" spans="1:10" ht="69.95" customHeight="1" x14ac:dyDescent="0.2">
      <c r="A133" s="246" t="s">
        <v>248</v>
      </c>
      <c r="B133" s="230"/>
      <c r="C133" s="230"/>
      <c r="D133" s="230"/>
      <c r="E133" s="230"/>
      <c r="F133" s="230"/>
      <c r="G133" s="230"/>
      <c r="H133" s="230"/>
      <c r="I133" s="230"/>
      <c r="J133" s="230"/>
    </row>
  </sheetData>
  <mergeCells count="115">
    <mergeCell ref="A3:J3"/>
    <mergeCell ref="E11:F11"/>
    <mergeCell ref="E12:F12"/>
    <mergeCell ref="C1:D1"/>
    <mergeCell ref="E1:F1"/>
    <mergeCell ref="G1:H1"/>
    <mergeCell ref="I1:J1"/>
    <mergeCell ref="C2:D2"/>
    <mergeCell ref="E2:F2"/>
    <mergeCell ref="G2:H2"/>
    <mergeCell ref="I2:J2"/>
    <mergeCell ref="E23:F23"/>
    <mergeCell ref="E24:F24"/>
    <mergeCell ref="E25:F25"/>
    <mergeCell ref="A4:J4"/>
    <mergeCell ref="E5:F5"/>
    <mergeCell ref="E6:F6"/>
    <mergeCell ref="E7:F7"/>
    <mergeCell ref="E8:F8"/>
    <mergeCell ref="E9:F9"/>
    <mergeCell ref="E10:F10"/>
    <mergeCell ref="H14:I14"/>
    <mergeCell ref="E16:F16"/>
    <mergeCell ref="E17:F17"/>
    <mergeCell ref="E18:F18"/>
    <mergeCell ref="E19:F19"/>
    <mergeCell ref="H21:I21"/>
    <mergeCell ref="H27:I27"/>
    <mergeCell ref="E29:F29"/>
    <mergeCell ref="E30:F30"/>
    <mergeCell ref="E31:F31"/>
    <mergeCell ref="E32:F32"/>
    <mergeCell ref="E33:F33"/>
    <mergeCell ref="E34:F34"/>
    <mergeCell ref="H36:I36"/>
    <mergeCell ref="E38:F38"/>
    <mergeCell ref="E39:F39"/>
    <mergeCell ref="E40:F40"/>
    <mergeCell ref="E41:F41"/>
    <mergeCell ref="H43:I43"/>
    <mergeCell ref="E45:F45"/>
    <mergeCell ref="E46:F46"/>
    <mergeCell ref="E47:F47"/>
    <mergeCell ref="E48:F48"/>
    <mergeCell ref="E49:F49"/>
    <mergeCell ref="E69:F69"/>
    <mergeCell ref="E70:F70"/>
    <mergeCell ref="E71:F71"/>
    <mergeCell ref="H51:I51"/>
    <mergeCell ref="E53:F53"/>
    <mergeCell ref="E54:F54"/>
    <mergeCell ref="E55:F55"/>
    <mergeCell ref="E56:F56"/>
    <mergeCell ref="E57:F57"/>
    <mergeCell ref="H59:I59"/>
    <mergeCell ref="E63:F63"/>
    <mergeCell ref="E64:F64"/>
    <mergeCell ref="E65:F65"/>
    <mergeCell ref="E66:F66"/>
    <mergeCell ref="E67:F67"/>
    <mergeCell ref="E68:F68"/>
    <mergeCell ref="E61:F61"/>
    <mergeCell ref="E62:F62"/>
    <mergeCell ref="E72:F72"/>
    <mergeCell ref="H74:I74"/>
    <mergeCell ref="E76:F76"/>
    <mergeCell ref="E77:F77"/>
    <mergeCell ref="E78:F78"/>
    <mergeCell ref="E79:F79"/>
    <mergeCell ref="E80:F80"/>
    <mergeCell ref="E81:F81"/>
    <mergeCell ref="E82:F82"/>
    <mergeCell ref="H84:I84"/>
    <mergeCell ref="E86:F86"/>
    <mergeCell ref="E87:F87"/>
    <mergeCell ref="E88:F88"/>
    <mergeCell ref="E89:F89"/>
    <mergeCell ref="E90:F90"/>
    <mergeCell ref="H92:I92"/>
    <mergeCell ref="E94:F94"/>
    <mergeCell ref="E95:F95"/>
    <mergeCell ref="H116:I116"/>
    <mergeCell ref="E118:F118"/>
    <mergeCell ref="E119:F119"/>
    <mergeCell ref="E96:F96"/>
    <mergeCell ref="E97:F97"/>
    <mergeCell ref="H99:I99"/>
    <mergeCell ref="E101:F101"/>
    <mergeCell ref="E102:F102"/>
    <mergeCell ref="E103:F103"/>
    <mergeCell ref="E104:F104"/>
    <mergeCell ref="E109:F109"/>
    <mergeCell ref="E110:F110"/>
    <mergeCell ref="E111:F111"/>
    <mergeCell ref="E112:F112"/>
    <mergeCell ref="E113:F113"/>
    <mergeCell ref="E114:F114"/>
    <mergeCell ref="E105:F105"/>
    <mergeCell ref="H107:I107"/>
    <mergeCell ref="A133:J133"/>
    <mergeCell ref="E120:F120"/>
    <mergeCell ref="E121:F121"/>
    <mergeCell ref="E122:F122"/>
    <mergeCell ref="E123:F123"/>
    <mergeCell ref="H125:I125"/>
    <mergeCell ref="A127:J127"/>
    <mergeCell ref="A129:C129"/>
    <mergeCell ref="F129:G129"/>
    <mergeCell ref="H129:J129"/>
    <mergeCell ref="A130:C130"/>
    <mergeCell ref="F130:G130"/>
    <mergeCell ref="H130:J130"/>
    <mergeCell ref="A131:C131"/>
    <mergeCell ref="F131:G131"/>
    <mergeCell ref="H131:J131"/>
  </mergeCells>
  <pageMargins left="0.5" right="0.5" top="1" bottom="1" header="0.5" footer="0.5"/>
  <pageSetup paperSize="9" fitToHeight="0" orientation="landscape"/>
  <headerFooter>
    <oddHeader>&amp;L &amp;CTRIBUNAL REGIONAL DO TRABALHO DA 12 REGIAO
CNPJ: 02.482.005/0001-23 &amp;R</oddHeader>
    <oddFooter>&amp;L &amp;CRua Esteves Júnior  - Centro - Florianópolis / SC
 / setec@trt12.jus.br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D11" sqref="D11"/>
    </sheetView>
  </sheetViews>
  <sheetFormatPr defaultRowHeight="14.25" x14ac:dyDescent="0.2"/>
  <cols>
    <col min="1" max="1" width="15.125" customWidth="1"/>
    <col min="3" max="3" width="27.875" customWidth="1"/>
    <col min="4" max="4" width="9.5" customWidth="1"/>
    <col min="9" max="9" width="14" customWidth="1"/>
  </cols>
  <sheetData>
    <row r="1" spans="1:14" ht="45.75" thickBot="1" x14ac:dyDescent="0.25">
      <c r="A1" s="149"/>
      <c r="B1" s="150"/>
      <c r="C1" s="150" t="s">
        <v>332</v>
      </c>
      <c r="D1" s="151" t="s">
        <v>388</v>
      </c>
      <c r="E1" s="151" t="s">
        <v>389</v>
      </c>
      <c r="F1" s="151" t="s">
        <v>390</v>
      </c>
      <c r="G1" s="151" t="s">
        <v>391</v>
      </c>
      <c r="H1" s="151" t="s">
        <v>392</v>
      </c>
      <c r="I1" s="151" t="s">
        <v>393</v>
      </c>
      <c r="J1" s="151" t="s">
        <v>394</v>
      </c>
      <c r="K1" s="152" t="s">
        <v>395</v>
      </c>
      <c r="L1" s="152" t="s">
        <v>396</v>
      </c>
      <c r="M1" s="151" t="s">
        <v>397</v>
      </c>
      <c r="N1" s="151" t="s">
        <v>398</v>
      </c>
    </row>
    <row r="2" spans="1:14" ht="38.25" customHeight="1" x14ac:dyDescent="0.2">
      <c r="A2" s="153" t="s">
        <v>436</v>
      </c>
      <c r="B2" s="154">
        <v>90777</v>
      </c>
      <c r="C2" s="155" t="s">
        <v>30</v>
      </c>
      <c r="D2" s="156" t="s">
        <v>400</v>
      </c>
      <c r="E2" s="157">
        <v>4</v>
      </c>
      <c r="F2" s="158">
        <v>5</v>
      </c>
      <c r="G2" s="159">
        <f>365/12/7</f>
        <v>4.3452380952380958</v>
      </c>
      <c r="H2" s="159">
        <f>F2*G2</f>
        <v>21.726190476190478</v>
      </c>
      <c r="I2" s="160">
        <v>94.75</v>
      </c>
      <c r="J2" s="192">
        <v>1.94</v>
      </c>
      <c r="K2" s="161">
        <v>0.85240000000000005</v>
      </c>
      <c r="L2" s="162">
        <v>0.47849999999999998</v>
      </c>
      <c r="M2" s="163">
        <f>($H2*I2/(1+$K2))*(1+$L2)</f>
        <v>1643.0446208458009</v>
      </c>
      <c r="N2" s="163">
        <f>($H2*J2/(1+$K2))*(1+$L2)</f>
        <v>33.641230231565743</v>
      </c>
    </row>
    <row r="3" spans="1:14" ht="24.75" customHeight="1" x14ac:dyDescent="0.2">
      <c r="A3" s="153" t="s">
        <v>399</v>
      </c>
      <c r="B3" s="154">
        <v>90776</v>
      </c>
      <c r="C3" s="155" t="s">
        <v>401</v>
      </c>
      <c r="D3" s="156" t="s">
        <v>400</v>
      </c>
      <c r="E3" s="157">
        <v>4</v>
      </c>
      <c r="F3" s="158">
        <v>20</v>
      </c>
      <c r="G3" s="159">
        <f>365/12/7</f>
        <v>4.3452380952380958</v>
      </c>
      <c r="H3" s="159">
        <f>F3*G3</f>
        <v>86.904761904761912</v>
      </c>
      <c r="I3" s="160">
        <v>30.5</v>
      </c>
      <c r="J3" s="160">
        <v>2.4900000000000002</v>
      </c>
      <c r="K3" s="161">
        <f>K2</f>
        <v>0.85240000000000005</v>
      </c>
      <c r="L3" s="162">
        <f>L2</f>
        <v>0.47849999999999998</v>
      </c>
      <c r="M3" s="163">
        <f>($H3*I3/(1+$K3))*(1+$L3)</f>
        <v>2115.5825197170211</v>
      </c>
      <c r="N3" s="163">
        <f>($H3*J3/(1+$K3))*(1+$L3)</f>
        <v>172.71476964247154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K33"/>
  <sheetViews>
    <sheetView view="pageBreakPreview" topLeftCell="A5" zoomScaleNormal="65" zoomScaleSheetLayoutView="100" workbookViewId="0">
      <selection activeCell="D17" sqref="D17"/>
    </sheetView>
  </sheetViews>
  <sheetFormatPr defaultColWidth="8" defaultRowHeight="15" x14ac:dyDescent="0.25"/>
  <cols>
    <col min="1" max="1" width="7.625" style="35" customWidth="1"/>
    <col min="2" max="2" width="5.25" style="70" customWidth="1"/>
    <col min="3" max="3" width="27.75" style="70" customWidth="1"/>
    <col min="4" max="4" width="9.25" style="70" customWidth="1"/>
    <col min="5" max="5" width="14.875" style="70" customWidth="1"/>
    <col min="6" max="6" width="8.875" style="35" customWidth="1"/>
    <col min="7" max="7" width="9.375" style="35" customWidth="1"/>
    <col min="8" max="37" width="7.5" style="35" customWidth="1"/>
    <col min="38" max="1019" width="7.5" style="70" customWidth="1"/>
    <col min="1020" max="16384" width="8" style="70"/>
  </cols>
  <sheetData>
    <row r="1" spans="2:11" s="35" customFormat="1" x14ac:dyDescent="0.25"/>
    <row r="2" spans="2:11" s="35" customFormat="1" x14ac:dyDescent="0.25"/>
    <row r="3" spans="2:11" ht="11.25" customHeight="1" x14ac:dyDescent="0.25">
      <c r="B3" s="36"/>
      <c r="C3" s="258"/>
      <c r="D3" s="258"/>
      <c r="E3" s="37"/>
      <c r="F3" s="38"/>
      <c r="G3" s="38"/>
      <c r="H3" s="38"/>
      <c r="I3" s="38"/>
      <c r="J3" s="38"/>
      <c r="K3" s="38"/>
    </row>
    <row r="4" spans="2:11" ht="34.5" hidden="1" customHeight="1" x14ac:dyDescent="0.25">
      <c r="B4" s="36"/>
      <c r="C4" s="39"/>
      <c r="D4" s="40"/>
      <c r="E4" s="37"/>
    </row>
    <row r="5" spans="2:11" ht="15" customHeight="1" x14ac:dyDescent="0.25">
      <c r="B5" s="259" t="s">
        <v>330</v>
      </c>
      <c r="C5" s="259"/>
      <c r="D5" s="259"/>
      <c r="E5" s="41"/>
    </row>
    <row r="6" spans="2:11" ht="15" customHeight="1" x14ac:dyDescent="0.25">
      <c r="B6" s="259"/>
      <c r="C6" s="259"/>
      <c r="D6" s="259"/>
      <c r="E6" s="42"/>
    </row>
    <row r="7" spans="2:11" ht="15.75" customHeight="1" x14ac:dyDescent="0.25">
      <c r="B7" s="259"/>
      <c r="C7" s="259"/>
      <c r="D7" s="259"/>
      <c r="E7" s="43"/>
    </row>
    <row r="8" spans="2:11" ht="15.75" thickBot="1" x14ac:dyDescent="0.3">
      <c r="B8" s="44" t="s">
        <v>331</v>
      </c>
      <c r="C8" s="45" t="s">
        <v>332</v>
      </c>
      <c r="D8" s="45" t="s">
        <v>333</v>
      </c>
      <c r="E8" s="43"/>
    </row>
    <row r="9" spans="2:11" ht="15" customHeight="1" x14ac:dyDescent="0.25">
      <c r="B9" s="46">
        <v>1</v>
      </c>
      <c r="C9" s="47" t="s">
        <v>334</v>
      </c>
      <c r="D9" s="48">
        <v>0.03</v>
      </c>
      <c r="E9" s="41"/>
      <c r="F9" s="49"/>
      <c r="G9" s="49"/>
      <c r="H9" s="49"/>
    </row>
    <row r="10" spans="2:11" ht="15" customHeight="1" x14ac:dyDescent="0.25">
      <c r="B10" s="50">
        <v>2</v>
      </c>
      <c r="C10" s="51" t="s">
        <v>335</v>
      </c>
      <c r="D10" s="52">
        <v>5.0000000000000001E-3</v>
      </c>
      <c r="E10" s="41"/>
      <c r="F10" s="53"/>
      <c r="G10" s="53"/>
      <c r="H10" s="49"/>
    </row>
    <row r="11" spans="2:11" ht="15" customHeight="1" x14ac:dyDescent="0.25">
      <c r="B11" s="50">
        <v>3</v>
      </c>
      <c r="C11" s="51" t="s">
        <v>336</v>
      </c>
      <c r="D11" s="52">
        <v>9.7000000000000003E-3</v>
      </c>
      <c r="E11" s="41"/>
      <c r="F11" s="54"/>
      <c r="G11" s="55"/>
      <c r="H11" s="49"/>
    </row>
    <row r="12" spans="2:11" ht="15" customHeight="1" x14ac:dyDescent="0.25">
      <c r="B12" s="50">
        <v>4</v>
      </c>
      <c r="C12" s="51" t="s">
        <v>337</v>
      </c>
      <c r="D12" s="52">
        <v>8.0000000000000002E-3</v>
      </c>
      <c r="E12" s="41"/>
      <c r="F12" s="49"/>
      <c r="G12" s="49"/>
      <c r="H12" s="49"/>
    </row>
    <row r="13" spans="2:11" ht="15" customHeight="1" x14ac:dyDescent="0.25">
      <c r="B13" s="50">
        <v>5</v>
      </c>
      <c r="C13" s="51" t="s">
        <v>338</v>
      </c>
      <c r="D13" s="52">
        <v>0.08</v>
      </c>
      <c r="E13" s="41"/>
    </row>
    <row r="14" spans="2:11" ht="15" customHeight="1" thickBot="1" x14ac:dyDescent="0.3">
      <c r="B14" s="260">
        <v>6</v>
      </c>
      <c r="C14" s="51" t="s">
        <v>339</v>
      </c>
      <c r="D14" s="56" t="e">
        <f>SUM(D15:D18)</f>
        <v>#DIV/0!</v>
      </c>
      <c r="E14" s="41"/>
    </row>
    <row r="15" spans="2:11" ht="15" customHeight="1" thickBot="1" x14ac:dyDescent="0.3">
      <c r="B15" s="260"/>
      <c r="C15" s="57" t="s">
        <v>340</v>
      </c>
      <c r="D15" s="56">
        <v>6.4999999999999997E-3</v>
      </c>
      <c r="E15" s="41"/>
    </row>
    <row r="16" spans="2:11" ht="15" customHeight="1" thickBot="1" x14ac:dyDescent="0.3">
      <c r="B16" s="260"/>
      <c r="C16" s="57" t="s">
        <v>341</v>
      </c>
      <c r="D16" s="56">
        <v>0.03</v>
      </c>
      <c r="E16" s="41"/>
    </row>
    <row r="17" spans="2:5" ht="15" customHeight="1" thickBot="1" x14ac:dyDescent="0.3">
      <c r="B17" s="260"/>
      <c r="C17" s="57" t="s">
        <v>342</v>
      </c>
      <c r="D17" s="58" t="e">
        <f>0.02*'Orçamento Sintético'!M111</f>
        <v>#DIV/0!</v>
      </c>
      <c r="E17" s="41"/>
    </row>
    <row r="18" spans="2:5" ht="15" customHeight="1" thickBot="1" x14ac:dyDescent="0.3">
      <c r="B18" s="260"/>
      <c r="C18" s="59" t="s">
        <v>343</v>
      </c>
      <c r="D18" s="60">
        <v>4.4999999999999998E-2</v>
      </c>
      <c r="E18" s="42"/>
    </row>
    <row r="19" spans="2:5" ht="15.75" x14ac:dyDescent="0.25">
      <c r="B19" s="261" t="s">
        <v>344</v>
      </c>
      <c r="C19" s="261"/>
      <c r="D19" s="61" t="e">
        <f>(((1+(D9+D11+0+D12))*(1+D10)*(1+D13))/(1-D14))-1</f>
        <v>#DIV/0!</v>
      </c>
      <c r="E19" s="43"/>
    </row>
    <row r="20" spans="2:5" ht="16.5" thickBot="1" x14ac:dyDescent="0.3">
      <c r="B20" s="262" t="s">
        <v>345</v>
      </c>
      <c r="C20" s="262"/>
      <c r="D20" s="146">
        <v>0.25</v>
      </c>
      <c r="E20" s="43"/>
    </row>
    <row r="21" spans="2:5" ht="15.75" thickBot="1" x14ac:dyDescent="0.3">
      <c r="B21" s="62"/>
      <c r="C21" s="62"/>
      <c r="D21" s="62"/>
      <c r="E21" s="42"/>
    </row>
    <row r="22" spans="2:5" ht="15" customHeight="1" x14ac:dyDescent="0.25">
      <c r="B22" s="263" t="s">
        <v>346</v>
      </c>
      <c r="C22" s="263"/>
      <c r="D22" s="263"/>
      <c r="E22" s="43"/>
    </row>
    <row r="23" spans="2:5" x14ac:dyDescent="0.25">
      <c r="B23" s="257" t="s">
        <v>347</v>
      </c>
      <c r="C23" s="257"/>
      <c r="D23" s="257"/>
      <c r="E23" s="42"/>
    </row>
    <row r="24" spans="2:5" x14ac:dyDescent="0.25">
      <c r="B24" s="63"/>
      <c r="C24" s="64"/>
      <c r="D24" s="65"/>
      <c r="E24" s="42"/>
    </row>
    <row r="25" spans="2:5" x14ac:dyDescent="0.25">
      <c r="B25" s="63"/>
      <c r="C25" s="64"/>
      <c r="D25" s="65"/>
      <c r="E25" s="42"/>
    </row>
    <row r="26" spans="2:5" x14ac:dyDescent="0.25">
      <c r="B26" s="63"/>
      <c r="C26" s="64"/>
      <c r="D26" s="65"/>
      <c r="E26" s="42"/>
    </row>
    <row r="27" spans="2:5" x14ac:dyDescent="0.25">
      <c r="B27" s="63"/>
      <c r="C27" s="64"/>
      <c r="D27" s="65"/>
      <c r="E27" s="42"/>
    </row>
    <row r="28" spans="2:5" x14ac:dyDescent="0.25">
      <c r="B28" s="41"/>
      <c r="C28" s="66"/>
      <c r="D28" s="66"/>
      <c r="E28" s="42"/>
    </row>
    <row r="29" spans="2:5" x14ac:dyDescent="0.25">
      <c r="B29" s="41"/>
      <c r="C29" s="66"/>
      <c r="D29" s="66"/>
      <c r="E29" s="42"/>
    </row>
    <row r="30" spans="2:5" x14ac:dyDescent="0.25">
      <c r="B30" s="41"/>
      <c r="C30" s="66"/>
      <c r="D30" s="66"/>
      <c r="E30" s="42"/>
    </row>
    <row r="31" spans="2:5" x14ac:dyDescent="0.25">
      <c r="B31" s="41"/>
      <c r="C31" s="66"/>
      <c r="D31" s="66"/>
      <c r="E31" s="42"/>
    </row>
    <row r="32" spans="2:5" x14ac:dyDescent="0.25">
      <c r="B32" s="67"/>
      <c r="C32" s="68"/>
      <c r="D32" s="68"/>
      <c r="E32" s="42"/>
    </row>
    <row r="33" spans="3:5" x14ac:dyDescent="0.25">
      <c r="C33" s="69"/>
      <c r="D33" s="69"/>
      <c r="E33" s="69"/>
    </row>
  </sheetData>
  <mergeCells count="7">
    <mergeCell ref="B23:D23"/>
    <mergeCell ref="C3:D3"/>
    <mergeCell ref="B5:D7"/>
    <mergeCell ref="B14:B18"/>
    <mergeCell ref="B19:C19"/>
    <mergeCell ref="B20:C20"/>
    <mergeCell ref="B22:D22"/>
  </mergeCells>
  <conditionalFormatting sqref="D19:D20">
    <cfRule type="cellIs" dxfId="40" priority="1" operator="equal">
      <formula>#REF!</formula>
    </cfRule>
    <cfRule type="cellIs" dxfId="39" priority="2" operator="lessThanOrEqual">
      <formula>#REF!</formula>
    </cfRule>
    <cfRule type="cellIs" dxfId="38" priority="3" operator="greaterThan">
      <formula>#REF!</formula>
    </cfRule>
  </conditionalFormatting>
  <printOptions horizontalCentered="1"/>
  <pageMargins left="0.23622047244094491" right="0.23622047244094491" top="0.31496062992125984" bottom="0.31496062992125984" header="0.51181102362204722" footer="0.51181102362204722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0" sqref="M40"/>
    </sheetView>
  </sheetViews>
  <sheetFormatPr defaultRowHeight="14.25" x14ac:dyDescent="0.2"/>
  <sheetData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19" workbookViewId="0">
      <selection activeCell="I39" sqref="I39:I40"/>
    </sheetView>
  </sheetViews>
  <sheetFormatPr defaultRowHeight="14.25" x14ac:dyDescent="0.2"/>
  <cols>
    <col min="2" max="2" width="14.5" customWidth="1"/>
    <col min="3" max="3" width="28.75" customWidth="1"/>
    <col min="4" max="11" width="16.75" customWidth="1"/>
    <col min="12" max="12" width="16.125" customWidth="1"/>
  </cols>
  <sheetData>
    <row r="1" spans="1:12" ht="15" thickBot="1" x14ac:dyDescent="0.25">
      <c r="A1" s="75"/>
      <c r="B1" s="76"/>
      <c r="C1" s="77"/>
      <c r="D1" s="78"/>
      <c r="E1" s="78"/>
      <c r="F1" s="78"/>
      <c r="G1" s="78"/>
      <c r="H1" s="78"/>
      <c r="I1" s="78"/>
      <c r="J1" s="78"/>
      <c r="K1" s="78"/>
      <c r="L1" s="78"/>
    </row>
    <row r="2" spans="1:12" ht="18" x14ac:dyDescent="0.2">
      <c r="A2" s="75"/>
      <c r="B2" s="286" t="s">
        <v>348</v>
      </c>
      <c r="C2" s="287"/>
      <c r="D2" s="287"/>
      <c r="E2" s="288"/>
      <c r="F2" s="79"/>
      <c r="G2" s="289" t="s">
        <v>349</v>
      </c>
      <c r="H2" s="290"/>
      <c r="I2" s="80" t="s">
        <v>381</v>
      </c>
    </row>
    <row r="3" spans="1:12" ht="18" x14ac:dyDescent="0.2">
      <c r="A3" s="75"/>
      <c r="B3" s="98" t="s">
        <v>350</v>
      </c>
      <c r="C3" s="291" t="str">
        <f>'[1]PLANILHA ORÇAMENTÁRIA'!E3</f>
        <v>TRIBUNAL REGIONAL DO TRABALHO 12º REGIÃO/SC</v>
      </c>
      <c r="D3" s="291"/>
      <c r="E3" s="292"/>
      <c r="F3" s="81"/>
      <c r="G3" s="293" t="s">
        <v>351</v>
      </c>
      <c r="H3" s="294"/>
      <c r="I3" s="82">
        <v>44942</v>
      </c>
    </row>
    <row r="4" spans="1:12" ht="15.75" x14ac:dyDescent="0.2">
      <c r="A4" s="75"/>
      <c r="B4" s="124" t="s">
        <v>352</v>
      </c>
      <c r="C4" s="274"/>
      <c r="D4" s="274"/>
      <c r="E4" s="275"/>
      <c r="F4" s="125"/>
      <c r="G4" s="295" t="s">
        <v>353</v>
      </c>
      <c r="H4" s="296"/>
      <c r="I4" s="126"/>
    </row>
    <row r="5" spans="1:12" ht="15.75" x14ac:dyDescent="0.2">
      <c r="A5" s="75"/>
      <c r="B5" s="124" t="s">
        <v>354</v>
      </c>
      <c r="C5" s="274" t="s">
        <v>382</v>
      </c>
      <c r="D5" s="274"/>
      <c r="E5" s="275"/>
      <c r="F5" s="125"/>
      <c r="G5" s="276"/>
      <c r="H5" s="277"/>
      <c r="I5" s="127"/>
    </row>
    <row r="6" spans="1:12" ht="16.5" thickBot="1" x14ac:dyDescent="0.25">
      <c r="A6" s="75"/>
      <c r="B6" s="128" t="s">
        <v>355</v>
      </c>
      <c r="C6" s="274" t="s">
        <v>380</v>
      </c>
      <c r="D6" s="274"/>
      <c r="E6" s="275"/>
      <c r="F6" s="129"/>
      <c r="G6" s="278"/>
      <c r="H6" s="279"/>
      <c r="I6" s="130"/>
    </row>
    <row r="7" spans="1:12" ht="16.5" thickBot="1" x14ac:dyDescent="0.25">
      <c r="A7" s="75"/>
      <c r="B7" s="280" t="s">
        <v>331</v>
      </c>
      <c r="C7" s="282" t="s">
        <v>356</v>
      </c>
      <c r="D7" s="284" t="s">
        <v>357</v>
      </c>
      <c r="E7" s="83" t="s">
        <v>358</v>
      </c>
      <c r="F7" s="84" t="s">
        <v>359</v>
      </c>
      <c r="G7" s="83" t="s">
        <v>360</v>
      </c>
      <c r="H7" s="84" t="s">
        <v>361</v>
      </c>
      <c r="I7" s="272" t="s">
        <v>362</v>
      </c>
    </row>
    <row r="8" spans="1:12" ht="15.75" x14ac:dyDescent="0.2">
      <c r="A8" s="75"/>
      <c r="B8" s="281"/>
      <c r="C8" s="283"/>
      <c r="D8" s="285"/>
      <c r="E8" s="131" t="s">
        <v>363</v>
      </c>
      <c r="F8" s="132" t="s">
        <v>363</v>
      </c>
      <c r="G8" s="131" t="s">
        <v>363</v>
      </c>
      <c r="H8" s="132" t="s">
        <v>363</v>
      </c>
      <c r="I8" s="273"/>
    </row>
    <row r="9" spans="1:12" ht="15.75" x14ac:dyDescent="0.2">
      <c r="A9" s="75"/>
      <c r="B9" s="264">
        <v>1</v>
      </c>
      <c r="C9" s="270" t="str">
        <f>'Orçamento Sintético'!D6</f>
        <v>ADMINISTRAÇÃO DA OBRA</v>
      </c>
      <c r="D9" s="85">
        <f>'Orçamento Sintético'!O6</f>
        <v>0</v>
      </c>
      <c r="E9" s="86">
        <f>E10*$D9</f>
        <v>0</v>
      </c>
      <c r="F9" s="86">
        <f t="shared" ref="F9:H9" si="0">F10*$D9</f>
        <v>0</v>
      </c>
      <c r="G9" s="86">
        <f t="shared" si="0"/>
        <v>0</v>
      </c>
      <c r="H9" s="86">
        <f t="shared" si="0"/>
        <v>0</v>
      </c>
      <c r="I9" s="87">
        <f t="shared" ref="I9:I38" si="1">SUM(E9:H9)</f>
        <v>0</v>
      </c>
    </row>
    <row r="10" spans="1:12" ht="15.75" x14ac:dyDescent="0.2">
      <c r="A10" s="75"/>
      <c r="B10" s="265"/>
      <c r="C10" s="271"/>
      <c r="D10" s="88" t="e">
        <f>'Orçamento Sintético'!P6</f>
        <v>#DIV/0!</v>
      </c>
      <c r="E10" s="89">
        <v>0.33579999999999999</v>
      </c>
      <c r="F10" s="89">
        <v>0.21029999999999999</v>
      </c>
      <c r="G10" s="89">
        <v>0.21029999999999999</v>
      </c>
      <c r="H10" s="89">
        <v>0.24360000000000001</v>
      </c>
      <c r="I10" s="90">
        <f>SUM(E10:H10)</f>
        <v>1</v>
      </c>
    </row>
    <row r="11" spans="1:12" ht="15.75" x14ac:dyDescent="0.2">
      <c r="A11" s="75"/>
      <c r="B11" s="264">
        <v>2</v>
      </c>
      <c r="C11" s="270" t="str">
        <f>'Orçamento Sintético'!D16</f>
        <v>SERVIÇOS GERAIS DE OBRA</v>
      </c>
      <c r="D11" s="85">
        <f>'Orçamento Sintético'!O16</f>
        <v>0</v>
      </c>
      <c r="E11" s="86">
        <f>E12*$D11</f>
        <v>0</v>
      </c>
      <c r="F11" s="86">
        <f t="shared" ref="F11:H11" si="2">F12*$D11</f>
        <v>0</v>
      </c>
      <c r="G11" s="86">
        <f t="shared" si="2"/>
        <v>0</v>
      </c>
      <c r="H11" s="86">
        <f t="shared" si="2"/>
        <v>0</v>
      </c>
      <c r="I11" s="87">
        <f t="shared" si="1"/>
        <v>0</v>
      </c>
    </row>
    <row r="12" spans="1:12" ht="15.75" x14ac:dyDescent="0.2">
      <c r="A12" s="75"/>
      <c r="B12" s="265"/>
      <c r="C12" s="271"/>
      <c r="D12" s="88" t="e">
        <f>'Orçamento Sintético'!P16</f>
        <v>#DIV/0!</v>
      </c>
      <c r="E12" s="89">
        <v>0.41560000000000002</v>
      </c>
      <c r="F12" s="89">
        <v>0.21229999999999999</v>
      </c>
      <c r="G12" s="89">
        <v>0.21229999999999999</v>
      </c>
      <c r="H12" s="89">
        <v>0.1598</v>
      </c>
      <c r="I12" s="90">
        <f>SUM(E12:H12)</f>
        <v>1</v>
      </c>
    </row>
    <row r="13" spans="1:12" ht="15.75" x14ac:dyDescent="0.2">
      <c r="A13" s="75"/>
      <c r="B13" s="264">
        <v>3</v>
      </c>
      <c r="C13" s="270" t="str">
        <f>'Orçamento Sintético'!D28</f>
        <v>PINTURA DE PAREDES EXTERNAS E MUROS</v>
      </c>
      <c r="D13" s="85">
        <f>'Orçamento Sintético'!O28</f>
        <v>0</v>
      </c>
      <c r="E13" s="86">
        <f>E14*$D13</f>
        <v>0</v>
      </c>
      <c r="F13" s="86">
        <f t="shared" ref="F13:H13" si="3">F14*$D13</f>
        <v>0</v>
      </c>
      <c r="G13" s="86">
        <f t="shared" si="3"/>
        <v>0</v>
      </c>
      <c r="H13" s="86">
        <f t="shared" si="3"/>
        <v>0</v>
      </c>
      <c r="I13" s="87">
        <f t="shared" si="1"/>
        <v>0</v>
      </c>
    </row>
    <row r="14" spans="1:12" ht="15.75" x14ac:dyDescent="0.2">
      <c r="A14" s="75"/>
      <c r="B14" s="265"/>
      <c r="C14" s="271"/>
      <c r="D14" s="88" t="e">
        <f>'Orçamento Sintético'!P28</f>
        <v>#DIV/0!</v>
      </c>
      <c r="E14" s="89"/>
      <c r="F14" s="89">
        <v>0.3</v>
      </c>
      <c r="G14" s="89">
        <v>0.4</v>
      </c>
      <c r="H14" s="89">
        <v>0.3</v>
      </c>
      <c r="I14" s="90">
        <f t="shared" si="1"/>
        <v>1</v>
      </c>
    </row>
    <row r="15" spans="1:12" ht="15.75" x14ac:dyDescent="0.2">
      <c r="A15" s="75"/>
      <c r="B15" s="264">
        <v>4</v>
      </c>
      <c r="C15" s="270" t="str">
        <f>'Orçamento Sintético'!D38</f>
        <v>PINTURA DE PAREDES INTERNAS</v>
      </c>
      <c r="D15" s="85">
        <f>'Orçamento Sintético'!O38</f>
        <v>0</v>
      </c>
      <c r="E15" s="86">
        <f>E16*$D15</f>
        <v>0</v>
      </c>
      <c r="F15" s="86">
        <f t="shared" ref="F15:G15" si="4">F16*$D15</f>
        <v>0</v>
      </c>
      <c r="G15" s="86">
        <f t="shared" si="4"/>
        <v>0</v>
      </c>
      <c r="H15" s="86">
        <f>H16*$D15</f>
        <v>0</v>
      </c>
      <c r="I15" s="87">
        <f t="shared" si="1"/>
        <v>0</v>
      </c>
    </row>
    <row r="16" spans="1:12" ht="15.75" x14ac:dyDescent="0.2">
      <c r="A16" s="75"/>
      <c r="B16" s="265"/>
      <c r="C16" s="271"/>
      <c r="D16" s="88" t="e">
        <f>'Orçamento Sintético'!P38</f>
        <v>#DIV/0!</v>
      </c>
      <c r="E16" s="89"/>
      <c r="F16" s="89">
        <v>0.3</v>
      </c>
      <c r="G16" s="89">
        <v>0.4</v>
      </c>
      <c r="H16" s="89">
        <v>0.3</v>
      </c>
      <c r="I16" s="90">
        <f t="shared" si="1"/>
        <v>1</v>
      </c>
    </row>
    <row r="17" spans="1:9" ht="15.75" x14ac:dyDescent="0.2">
      <c r="A17" s="75"/>
      <c r="B17" s="264">
        <v>5</v>
      </c>
      <c r="C17" s="270" t="str">
        <f>'Orçamento Sintético'!D45</f>
        <v>TETOS</v>
      </c>
      <c r="D17" s="85">
        <f>'Orçamento Sintético'!O45</f>
        <v>0</v>
      </c>
      <c r="E17" s="86">
        <f t="shared" ref="E17:H17" si="5">E18*$D17</f>
        <v>0</v>
      </c>
      <c r="F17" s="86">
        <f t="shared" si="5"/>
        <v>0</v>
      </c>
      <c r="G17" s="86">
        <f t="shared" si="5"/>
        <v>0</v>
      </c>
      <c r="H17" s="86">
        <f t="shared" si="5"/>
        <v>0</v>
      </c>
      <c r="I17" s="87">
        <f t="shared" si="1"/>
        <v>0</v>
      </c>
    </row>
    <row r="18" spans="1:9" ht="15.75" x14ac:dyDescent="0.2">
      <c r="A18" s="75"/>
      <c r="B18" s="265"/>
      <c r="C18" s="271"/>
      <c r="D18" s="88" t="e">
        <f>'Orçamento Sintético'!P45</f>
        <v>#DIV/0!</v>
      </c>
      <c r="E18" s="89"/>
      <c r="F18" s="89">
        <v>0.3</v>
      </c>
      <c r="G18" s="89">
        <v>0.4</v>
      </c>
      <c r="H18" s="89">
        <v>0.3</v>
      </c>
      <c r="I18" s="90">
        <f t="shared" si="1"/>
        <v>1</v>
      </c>
    </row>
    <row r="19" spans="1:9" ht="15.75" x14ac:dyDescent="0.2">
      <c r="A19" s="75"/>
      <c r="B19" s="264">
        <v>6</v>
      </c>
      <c r="C19" s="270" t="str">
        <f>'Orçamento Sintético'!D51</f>
        <v>PISO</v>
      </c>
      <c r="D19" s="85">
        <f>'Orçamento Sintético'!O51</f>
        <v>0</v>
      </c>
      <c r="E19" s="86">
        <f>E20*$D19</f>
        <v>0</v>
      </c>
      <c r="F19" s="86">
        <f t="shared" ref="F19:G19" si="6">F20*$D19</f>
        <v>0</v>
      </c>
      <c r="G19" s="86">
        <f t="shared" si="6"/>
        <v>0</v>
      </c>
      <c r="H19" s="86">
        <f>H20*$D19</f>
        <v>0</v>
      </c>
      <c r="I19" s="87">
        <f t="shared" si="1"/>
        <v>0</v>
      </c>
    </row>
    <row r="20" spans="1:9" ht="15.75" x14ac:dyDescent="0.2">
      <c r="A20" s="75"/>
      <c r="B20" s="265"/>
      <c r="C20" s="271"/>
      <c r="D20" s="88" t="e">
        <f>'Orçamento Sintético'!P51</f>
        <v>#DIV/0!</v>
      </c>
      <c r="E20" s="89"/>
      <c r="F20" s="89"/>
      <c r="G20" s="89">
        <v>0.5</v>
      </c>
      <c r="H20" s="89">
        <v>0.5</v>
      </c>
      <c r="I20" s="90">
        <f t="shared" si="1"/>
        <v>1</v>
      </c>
    </row>
    <row r="21" spans="1:9" ht="15.75" customHeight="1" x14ac:dyDescent="0.2">
      <c r="A21" s="75"/>
      <c r="B21" s="264">
        <v>7</v>
      </c>
      <c r="C21" s="270" t="str">
        <f>'Orçamento Sintético'!D58</f>
        <v>RESTAURAÇÃO DE GUARDA-CORPOS</v>
      </c>
      <c r="D21" s="85">
        <f>'Orçamento Sintético'!O58</f>
        <v>0</v>
      </c>
      <c r="E21" s="86">
        <f>E22*$D21</f>
        <v>0</v>
      </c>
      <c r="F21" s="86">
        <f t="shared" ref="F21:G21" si="7">F22*$D21</f>
        <v>0</v>
      </c>
      <c r="G21" s="86">
        <f t="shared" si="7"/>
        <v>0</v>
      </c>
      <c r="H21" s="86">
        <f>H22*$D21</f>
        <v>0</v>
      </c>
      <c r="I21" s="87">
        <f t="shared" si="1"/>
        <v>0</v>
      </c>
    </row>
    <row r="22" spans="1:9" ht="15.75" x14ac:dyDescent="0.2">
      <c r="A22" s="75"/>
      <c r="B22" s="265"/>
      <c r="C22" s="271"/>
      <c r="D22" s="88" t="e">
        <f>'Orçamento Sintético'!P58</f>
        <v>#DIV/0!</v>
      </c>
      <c r="E22" s="89">
        <v>1</v>
      </c>
      <c r="F22" s="89"/>
      <c r="G22" s="89"/>
      <c r="H22" s="89"/>
      <c r="I22" s="90">
        <f t="shared" si="1"/>
        <v>1</v>
      </c>
    </row>
    <row r="23" spans="1:9" ht="15.75" customHeight="1" x14ac:dyDescent="0.2">
      <c r="A23" s="75"/>
      <c r="B23" s="264">
        <v>8</v>
      </c>
      <c r="C23" s="270" t="str">
        <f>'Orçamento Sintético'!D60</f>
        <v>TELHADO</v>
      </c>
      <c r="D23" s="85">
        <f>'Orçamento Sintético'!O60</f>
        <v>0</v>
      </c>
      <c r="E23" s="86">
        <f>E24*$D23</f>
        <v>0</v>
      </c>
      <c r="F23" s="86">
        <f t="shared" ref="F23:G23" si="8">F24*$D23</f>
        <v>0</v>
      </c>
      <c r="G23" s="86">
        <f t="shared" si="8"/>
        <v>0</v>
      </c>
      <c r="H23" s="86">
        <f>H24*$D23</f>
        <v>0</v>
      </c>
      <c r="I23" s="87">
        <f t="shared" si="1"/>
        <v>0</v>
      </c>
    </row>
    <row r="24" spans="1:9" ht="15.75" x14ac:dyDescent="0.2">
      <c r="A24" s="75"/>
      <c r="B24" s="265"/>
      <c r="C24" s="271"/>
      <c r="D24" s="88" t="e">
        <f>'Orçamento Sintético'!P60</f>
        <v>#DIV/0!</v>
      </c>
      <c r="E24" s="89">
        <v>0.5</v>
      </c>
      <c r="F24" s="89">
        <v>0.5</v>
      </c>
      <c r="G24" s="89"/>
      <c r="H24" s="89"/>
      <c r="I24" s="90">
        <f t="shared" si="1"/>
        <v>1</v>
      </c>
    </row>
    <row r="25" spans="1:9" ht="15.75" x14ac:dyDescent="0.2">
      <c r="A25" s="75"/>
      <c r="B25" s="264">
        <v>9</v>
      </c>
      <c r="C25" s="270" t="str">
        <f>'Orçamento Sintético'!D71</f>
        <v>DRENAGEM DE AR CONDICIONADO</v>
      </c>
      <c r="D25" s="85">
        <f>'Orçamento Sintético'!O71</f>
        <v>0</v>
      </c>
      <c r="E25" s="86">
        <f>E26*$D25</f>
        <v>0</v>
      </c>
      <c r="F25" s="86">
        <f t="shared" ref="F25:G37" si="9">F26*$D25</f>
        <v>0</v>
      </c>
      <c r="G25" s="86">
        <f t="shared" si="9"/>
        <v>0</v>
      </c>
      <c r="H25" s="86">
        <f>H26*$D25</f>
        <v>0</v>
      </c>
      <c r="I25" s="87">
        <f t="shared" ref="I25:I37" si="10">SUM(E25:H25)</f>
        <v>0</v>
      </c>
    </row>
    <row r="26" spans="1:9" ht="15.75" x14ac:dyDescent="0.2">
      <c r="A26" s="75"/>
      <c r="B26" s="265"/>
      <c r="C26" s="271"/>
      <c r="D26" s="88" t="e">
        <f>'Orçamento Sintético'!P71</f>
        <v>#DIV/0!</v>
      </c>
      <c r="E26" s="89"/>
      <c r="F26" s="89"/>
      <c r="G26" s="89">
        <v>1</v>
      </c>
      <c r="H26" s="89"/>
      <c r="I26" s="90">
        <f t="shared" si="10"/>
        <v>1</v>
      </c>
    </row>
    <row r="27" spans="1:9" ht="15.75" x14ac:dyDescent="0.2">
      <c r="A27" s="75"/>
      <c r="B27" s="264">
        <v>10</v>
      </c>
      <c r="C27" s="266" t="str">
        <f>'Orçamento Sintético'!D73</f>
        <v>READEQUAÇÃO DA TUBULAÇÃO NO SUBSOLO (REPARO ESTRUTURAL RECOMPOSIÇÃO DE VIGA)</v>
      </c>
      <c r="D27" s="85">
        <f>'Orçamento Sintético'!O73</f>
        <v>0</v>
      </c>
      <c r="E27" s="86">
        <f>E28*$D27</f>
        <v>0</v>
      </c>
      <c r="F27" s="86">
        <f t="shared" si="9"/>
        <v>0</v>
      </c>
      <c r="G27" s="86">
        <f t="shared" si="9"/>
        <v>0</v>
      </c>
      <c r="H27" s="86">
        <f>H28*$D27</f>
        <v>0</v>
      </c>
      <c r="I27" s="87">
        <f t="shared" si="10"/>
        <v>0</v>
      </c>
    </row>
    <row r="28" spans="1:9" ht="31.5" customHeight="1" x14ac:dyDescent="0.2">
      <c r="A28" s="75"/>
      <c r="B28" s="265"/>
      <c r="C28" s="267"/>
      <c r="D28" s="88" t="e">
        <f>'Orçamento Sintético'!P73</f>
        <v>#DIV/0!</v>
      </c>
      <c r="E28" s="89">
        <v>1</v>
      </c>
      <c r="F28" s="89"/>
      <c r="G28" s="89"/>
      <c r="H28" s="89"/>
      <c r="I28" s="90">
        <f t="shared" si="10"/>
        <v>1</v>
      </c>
    </row>
    <row r="29" spans="1:9" s="73" customFormat="1" ht="15.75" x14ac:dyDescent="0.2">
      <c r="A29" s="75"/>
      <c r="B29" s="264">
        <v>11</v>
      </c>
      <c r="C29" s="270" t="str">
        <f>'Orçamento Sintético'!D82</f>
        <v>MANUTENÇÕES INTERNAS</v>
      </c>
      <c r="D29" s="85">
        <f>'Orçamento Sintético'!O82</f>
        <v>0</v>
      </c>
      <c r="E29" s="86">
        <f>E30*$D29</f>
        <v>0</v>
      </c>
      <c r="F29" s="86">
        <f t="shared" si="9"/>
        <v>0</v>
      </c>
      <c r="G29" s="86">
        <f t="shared" si="9"/>
        <v>0</v>
      </c>
      <c r="H29" s="86">
        <f>H30*$D29</f>
        <v>0</v>
      </c>
      <c r="I29" s="87">
        <f t="shared" si="10"/>
        <v>0</v>
      </c>
    </row>
    <row r="30" spans="1:9" s="73" customFormat="1" ht="15.75" customHeight="1" x14ac:dyDescent="0.2">
      <c r="A30" s="75"/>
      <c r="B30" s="265"/>
      <c r="C30" s="271"/>
      <c r="D30" s="88" t="e">
        <f>'Orçamento Sintético'!P82</f>
        <v>#DIV/0!</v>
      </c>
      <c r="E30" s="89"/>
      <c r="F30" s="89">
        <v>0.5</v>
      </c>
      <c r="G30" s="89">
        <v>0.5</v>
      </c>
      <c r="H30" s="89"/>
      <c r="I30" s="90">
        <f t="shared" si="10"/>
        <v>1</v>
      </c>
    </row>
    <row r="31" spans="1:9" s="73" customFormat="1" ht="15.75" x14ac:dyDescent="0.2">
      <c r="A31" s="75"/>
      <c r="B31" s="264">
        <v>12</v>
      </c>
      <c r="C31" s="270" t="str">
        <f>'Orçamento Sintético'!D88</f>
        <v>PINGADEIRAS EXTERNAS</v>
      </c>
      <c r="D31" s="85">
        <f>'Orçamento Sintético'!O88</f>
        <v>0</v>
      </c>
      <c r="E31" s="86">
        <f>E32*$D31</f>
        <v>0</v>
      </c>
      <c r="F31" s="86">
        <f t="shared" si="9"/>
        <v>0</v>
      </c>
      <c r="G31" s="86">
        <f t="shared" si="9"/>
        <v>0</v>
      </c>
      <c r="H31" s="86">
        <f>H32*$D31</f>
        <v>0</v>
      </c>
      <c r="I31" s="87">
        <f t="shared" si="10"/>
        <v>0</v>
      </c>
    </row>
    <row r="32" spans="1:9" s="73" customFormat="1" ht="15.75" x14ac:dyDescent="0.2">
      <c r="A32" s="75"/>
      <c r="B32" s="265"/>
      <c r="C32" s="271"/>
      <c r="D32" s="88" t="e">
        <f>'Orçamento Sintético'!P88</f>
        <v>#DIV/0!</v>
      </c>
      <c r="E32" s="89"/>
      <c r="F32" s="89">
        <v>1</v>
      </c>
      <c r="G32" s="89"/>
      <c r="H32" s="89"/>
      <c r="I32" s="90">
        <f t="shared" si="10"/>
        <v>1</v>
      </c>
    </row>
    <row r="33" spans="1:12" s="73" customFormat="1" ht="15.75" x14ac:dyDescent="0.2">
      <c r="A33" s="75"/>
      <c r="B33" s="264">
        <v>13</v>
      </c>
      <c r="C33" s="270" t="str">
        <f>'Orçamento Sintético'!D92</f>
        <v>TROCA DO PISO</v>
      </c>
      <c r="D33" s="85">
        <f>'Orçamento Sintético'!O92</f>
        <v>0</v>
      </c>
      <c r="E33" s="86">
        <f>E34*$D33</f>
        <v>0</v>
      </c>
      <c r="F33" s="86">
        <f t="shared" si="9"/>
        <v>0</v>
      </c>
      <c r="G33" s="86">
        <f t="shared" si="9"/>
        <v>0</v>
      </c>
      <c r="H33" s="86">
        <f>H34*$D33</f>
        <v>0</v>
      </c>
      <c r="I33" s="87">
        <f t="shared" si="10"/>
        <v>0</v>
      </c>
    </row>
    <row r="34" spans="1:12" s="73" customFormat="1" ht="15.75" x14ac:dyDescent="0.2">
      <c r="A34" s="75"/>
      <c r="B34" s="265"/>
      <c r="C34" s="271"/>
      <c r="D34" s="88" t="e">
        <f>'Orçamento Sintético'!P92</f>
        <v>#DIV/0!</v>
      </c>
      <c r="E34" s="89">
        <v>0.3</v>
      </c>
      <c r="F34" s="89">
        <v>0.7</v>
      </c>
      <c r="G34" s="89"/>
      <c r="H34" s="89"/>
      <c r="I34" s="90">
        <f t="shared" si="10"/>
        <v>1</v>
      </c>
    </row>
    <row r="35" spans="1:12" s="73" customFormat="1" ht="15.75" x14ac:dyDescent="0.2">
      <c r="A35" s="75"/>
      <c r="B35" s="264">
        <v>14</v>
      </c>
      <c r="C35" s="270" t="str">
        <f>'Orçamento Sintético'!D98</f>
        <v>INSTALAÇÕES</v>
      </c>
      <c r="D35" s="85">
        <f>'Orçamento Sintético'!O98</f>
        <v>0</v>
      </c>
      <c r="E35" s="86">
        <f>E36*$D35</f>
        <v>0</v>
      </c>
      <c r="F35" s="86">
        <f t="shared" si="9"/>
        <v>0</v>
      </c>
      <c r="G35" s="86">
        <f t="shared" si="9"/>
        <v>0</v>
      </c>
      <c r="H35" s="86">
        <f>H36*$D35</f>
        <v>0</v>
      </c>
      <c r="I35" s="87">
        <f t="shared" si="10"/>
        <v>0</v>
      </c>
    </row>
    <row r="36" spans="1:12" s="73" customFormat="1" ht="15.75" x14ac:dyDescent="0.2">
      <c r="A36" s="75"/>
      <c r="B36" s="265"/>
      <c r="C36" s="271"/>
      <c r="D36" s="88" t="e">
        <f>'Orçamento Sintético'!P98</f>
        <v>#DIV/0!</v>
      </c>
      <c r="E36" s="89"/>
      <c r="F36" s="89"/>
      <c r="G36" s="89">
        <v>1</v>
      </c>
      <c r="H36" s="89"/>
      <c r="I36" s="90">
        <f t="shared" si="10"/>
        <v>1</v>
      </c>
    </row>
    <row r="37" spans="1:12" s="73" customFormat="1" ht="15.75" x14ac:dyDescent="0.2">
      <c r="A37" s="75"/>
      <c r="B37" s="264">
        <v>15</v>
      </c>
      <c r="C37" s="270" t="str">
        <f>'Orçamento Sintético'!D104</f>
        <v>ILUMINAÇÃO</v>
      </c>
      <c r="D37" s="85">
        <f>'Orçamento Sintético'!O104</f>
        <v>0</v>
      </c>
      <c r="E37" s="86">
        <f>E38*$D37</f>
        <v>0</v>
      </c>
      <c r="F37" s="86">
        <f t="shared" si="9"/>
        <v>0</v>
      </c>
      <c r="G37" s="86">
        <f t="shared" si="9"/>
        <v>0</v>
      </c>
      <c r="H37" s="86">
        <f>H38*$D37</f>
        <v>0</v>
      </c>
      <c r="I37" s="87">
        <f t="shared" si="10"/>
        <v>0</v>
      </c>
    </row>
    <row r="38" spans="1:12" s="73" customFormat="1" ht="16.5" thickBot="1" x14ac:dyDescent="0.25">
      <c r="A38" s="75"/>
      <c r="B38" s="265"/>
      <c r="C38" s="271"/>
      <c r="D38" s="88" t="e">
        <f>'Orçamento Sintético'!P104</f>
        <v>#DIV/0!</v>
      </c>
      <c r="E38" s="89"/>
      <c r="F38" s="89"/>
      <c r="G38" s="89"/>
      <c r="H38" s="89">
        <v>1</v>
      </c>
      <c r="I38" s="90">
        <f t="shared" si="1"/>
        <v>1</v>
      </c>
    </row>
    <row r="39" spans="1:12" s="73" customFormat="1" ht="26.25" customHeight="1" thickBot="1" x14ac:dyDescent="0.25">
      <c r="A39" s="76"/>
      <c r="B39" s="133"/>
      <c r="C39" s="134" t="s">
        <v>364</v>
      </c>
      <c r="D39" s="91">
        <f>SUM(D9,D11,D13,D15,D17,D19,D21,D23,D27,D25,D29,D31,D33,D35,D37)</f>
        <v>0</v>
      </c>
      <c r="E39" s="92">
        <f>SUM(E9,E11,E13,E15,E17,E19,E21,E23,E27,E25,E29,E31,E33,E35,E37)</f>
        <v>0</v>
      </c>
      <c r="F39" s="92">
        <f>SUM(F9,F11,F13,F15,F17,F19,F21,F23,F27,F25,F29,F31,F33,F35,F37)</f>
        <v>0</v>
      </c>
      <c r="G39" s="92">
        <f>SUM(G9,G11,G13,G15,G17,G19,G21,G23,G27,G25,G29,G31,G33,G35,G37)</f>
        <v>0</v>
      </c>
      <c r="H39" s="92">
        <f>SUM(H9,H11,H13,H15,H17,H19,H21,H23,H27,H25,H29,H31,H33,H35,H37)</f>
        <v>0</v>
      </c>
      <c r="I39" s="268">
        <f>SUM(I9,I11,I13,I15,I17,I19,I21,I23,I27,I25,I35,I29,I31,I33,I37)</f>
        <v>0</v>
      </c>
    </row>
    <row r="40" spans="1:12" s="73" customFormat="1" ht="39" customHeight="1" thickBot="1" x14ac:dyDescent="0.25">
      <c r="A40" s="76"/>
      <c r="B40" s="133"/>
      <c r="C40" s="134" t="s">
        <v>365</v>
      </c>
      <c r="D40" s="93">
        <f>D39</f>
        <v>0</v>
      </c>
      <c r="E40" s="135">
        <f>E39</f>
        <v>0</v>
      </c>
      <c r="F40" s="135">
        <f>F39+E40</f>
        <v>0</v>
      </c>
      <c r="G40" s="135">
        <f>G39+F40</f>
        <v>0</v>
      </c>
      <c r="H40" s="135">
        <f t="shared" ref="H40" si="11">H39+G40</f>
        <v>0</v>
      </c>
      <c r="I40" s="269"/>
    </row>
    <row r="41" spans="1:12" ht="20.25" x14ac:dyDescent="0.2">
      <c r="A41" s="76"/>
      <c r="B41" s="76"/>
      <c r="C41" s="77"/>
      <c r="D41" s="78"/>
      <c r="E41" s="94">
        <v>62960.76</v>
      </c>
      <c r="F41" s="94">
        <v>99094.22</v>
      </c>
      <c r="G41" s="94">
        <v>116856.95</v>
      </c>
      <c r="H41" s="94">
        <v>142714.13</v>
      </c>
      <c r="I41" s="78"/>
    </row>
    <row r="42" spans="1:12" ht="20.25" x14ac:dyDescent="0.2">
      <c r="A42" s="76"/>
      <c r="B42" s="76"/>
      <c r="C42" s="77"/>
      <c r="D42" s="78"/>
      <c r="E42" s="95">
        <f>E39-E41</f>
        <v>-62960.76</v>
      </c>
      <c r="F42" s="95">
        <f t="shared" ref="F42:H42" si="12">F39-F41</f>
        <v>-99094.22</v>
      </c>
      <c r="G42" s="95">
        <f>G39-G41</f>
        <v>-116856.95</v>
      </c>
      <c r="H42" s="95">
        <f t="shared" si="12"/>
        <v>-142714.13</v>
      </c>
      <c r="I42" s="78"/>
    </row>
    <row r="43" spans="1:12" x14ac:dyDescent="0.2">
      <c r="A43" s="76"/>
      <c r="B43" s="76"/>
      <c r="C43" s="77"/>
      <c r="D43" s="78"/>
      <c r="E43" s="96">
        <f>E39</f>
        <v>0</v>
      </c>
      <c r="F43" s="96">
        <f t="shared" ref="F43:H43" si="13">F39</f>
        <v>0</v>
      </c>
      <c r="G43" s="96">
        <f t="shared" si="13"/>
        <v>0</v>
      </c>
      <c r="H43" s="96">
        <f t="shared" si="13"/>
        <v>0</v>
      </c>
      <c r="I43" s="78"/>
    </row>
    <row r="44" spans="1:12" x14ac:dyDescent="0.2">
      <c r="A44" s="76"/>
      <c r="B44" s="76"/>
      <c r="C44" s="77"/>
      <c r="D44" s="78"/>
      <c r="E44" s="97" t="e">
        <f>E40/$D$40</f>
        <v>#DIV/0!</v>
      </c>
      <c r="F44" s="97" t="e">
        <f>F40/$D$40</f>
        <v>#DIV/0!</v>
      </c>
      <c r="G44" s="97" t="e">
        <f t="shared" ref="G44:H44" si="14">G40/$D$40</f>
        <v>#DIV/0!</v>
      </c>
      <c r="H44" s="97" t="e">
        <f t="shared" si="14"/>
        <v>#DIV/0!</v>
      </c>
      <c r="I44" s="78"/>
    </row>
    <row r="45" spans="1:12" x14ac:dyDescent="0.2">
      <c r="A45" s="76"/>
      <c r="B45" s="76"/>
      <c r="C45" s="77"/>
      <c r="D45" s="78"/>
      <c r="E45" s="97" t="e">
        <f>E39/$D$39</f>
        <v>#DIV/0!</v>
      </c>
      <c r="F45" s="97" t="e">
        <f>F39/$D$39</f>
        <v>#DIV/0!</v>
      </c>
      <c r="G45" s="97" t="e">
        <f t="shared" ref="G45:H45" si="15">G39/$D$39</f>
        <v>#DIV/0!</v>
      </c>
      <c r="H45" s="97" t="e">
        <f t="shared" si="15"/>
        <v>#DIV/0!</v>
      </c>
      <c r="I45" s="78"/>
    </row>
    <row r="46" spans="1:12" x14ac:dyDescent="0.2">
      <c r="A46" s="76"/>
      <c r="B46" s="76"/>
      <c r="C46" s="77"/>
      <c r="D46" s="78"/>
      <c r="E46" s="78"/>
      <c r="F46" s="78"/>
      <c r="G46" s="78"/>
      <c r="H46" s="78"/>
      <c r="I46" s="78"/>
      <c r="J46" s="78"/>
      <c r="K46" s="78"/>
      <c r="L46" s="78"/>
    </row>
    <row r="47" spans="1:12" x14ac:dyDescent="0.2">
      <c r="A47" s="76"/>
      <c r="B47" s="76"/>
      <c r="C47" s="77"/>
      <c r="D47" s="78"/>
      <c r="E47" s="78"/>
      <c r="F47" s="78"/>
      <c r="G47" s="78"/>
      <c r="H47" s="78"/>
      <c r="I47" s="78"/>
      <c r="J47" s="78"/>
      <c r="K47" s="78"/>
      <c r="L47" s="78"/>
    </row>
    <row r="48" spans="1:12" x14ac:dyDescent="0.2">
      <c r="A48" s="76"/>
      <c r="B48" s="76"/>
      <c r="C48" s="77"/>
      <c r="D48" s="78"/>
      <c r="E48" s="78"/>
      <c r="F48" s="78"/>
      <c r="G48" s="78"/>
      <c r="H48" s="78"/>
      <c r="I48" s="78"/>
      <c r="J48" s="78"/>
      <c r="K48" s="78"/>
      <c r="L48" s="78"/>
    </row>
    <row r="49" spans="1:12" x14ac:dyDescent="0.2">
      <c r="A49" s="76"/>
      <c r="B49" s="76"/>
      <c r="C49" s="77"/>
      <c r="D49" s="78"/>
      <c r="E49" s="78"/>
      <c r="F49" s="78"/>
      <c r="G49" s="78"/>
      <c r="H49" s="78"/>
      <c r="I49" s="78"/>
      <c r="J49" s="78"/>
      <c r="K49" s="78"/>
      <c r="L49" s="78"/>
    </row>
    <row r="50" spans="1:12" x14ac:dyDescent="0.2">
      <c r="A50" s="76"/>
      <c r="B50" s="76"/>
      <c r="C50" s="77"/>
      <c r="D50" s="78"/>
      <c r="E50" s="78"/>
      <c r="F50" s="78"/>
      <c r="G50" s="78"/>
      <c r="H50" s="78"/>
      <c r="I50" s="78"/>
      <c r="J50" s="78"/>
      <c r="K50" s="78"/>
      <c r="L50" s="78"/>
    </row>
    <row r="51" spans="1:12" x14ac:dyDescent="0.2">
      <c r="A51" s="76"/>
      <c r="B51" s="76"/>
      <c r="C51" s="77"/>
      <c r="D51" s="78"/>
      <c r="E51" s="78"/>
      <c r="F51" s="78"/>
      <c r="G51" s="78"/>
      <c r="H51" s="78"/>
      <c r="I51" s="78"/>
      <c r="J51" s="78"/>
      <c r="K51" s="78"/>
      <c r="L51" s="78"/>
    </row>
    <row r="52" spans="1:12" x14ac:dyDescent="0.2">
      <c r="A52" s="76"/>
      <c r="B52" s="76"/>
      <c r="C52" s="77"/>
      <c r="D52" s="78"/>
      <c r="E52" s="78"/>
      <c r="F52" s="78"/>
      <c r="G52" s="78"/>
      <c r="H52" s="78"/>
      <c r="I52" s="78"/>
      <c r="J52" s="78"/>
      <c r="K52" s="78"/>
      <c r="L52" s="78"/>
    </row>
    <row r="53" spans="1:12" x14ac:dyDescent="0.2">
      <c r="A53" s="76"/>
      <c r="B53" s="76"/>
      <c r="C53" s="77"/>
      <c r="D53" s="78"/>
      <c r="E53" s="78"/>
      <c r="F53" s="78"/>
      <c r="G53" s="78"/>
      <c r="H53" s="78"/>
      <c r="I53" s="78"/>
      <c r="J53" s="78"/>
      <c r="K53" s="78"/>
      <c r="L53" s="78"/>
    </row>
    <row r="54" spans="1:12" x14ac:dyDescent="0.2">
      <c r="A54" s="76"/>
      <c r="B54" s="76"/>
      <c r="C54" s="77"/>
      <c r="D54" s="78"/>
      <c r="E54" s="78"/>
      <c r="F54" s="78"/>
      <c r="G54" s="78"/>
      <c r="H54" s="78"/>
      <c r="I54" s="78"/>
      <c r="J54" s="78"/>
      <c r="K54" s="78"/>
      <c r="L54" s="78"/>
    </row>
    <row r="55" spans="1:12" x14ac:dyDescent="0.2">
      <c r="A55" s="76"/>
      <c r="B55" s="76"/>
      <c r="C55" s="77"/>
      <c r="D55" s="78"/>
      <c r="E55" s="78"/>
      <c r="F55" s="78"/>
      <c r="G55" s="78"/>
      <c r="H55" s="78"/>
      <c r="I55" s="78"/>
      <c r="J55" s="78"/>
      <c r="K55" s="78"/>
      <c r="L55" s="78"/>
    </row>
    <row r="56" spans="1:12" x14ac:dyDescent="0.2">
      <c r="A56" s="76"/>
      <c r="B56" s="76"/>
      <c r="C56" s="77"/>
      <c r="D56" s="78"/>
      <c r="E56" s="78"/>
      <c r="F56" s="78"/>
      <c r="G56" s="78"/>
      <c r="H56" s="78"/>
      <c r="I56" s="78"/>
      <c r="J56" s="78"/>
      <c r="K56" s="78"/>
      <c r="L56" s="78"/>
    </row>
    <row r="57" spans="1:12" x14ac:dyDescent="0.2">
      <c r="A57" s="76"/>
      <c r="B57" s="76"/>
      <c r="C57" s="77"/>
      <c r="D57" s="78"/>
      <c r="E57" s="78"/>
      <c r="F57" s="78"/>
      <c r="G57" s="78"/>
      <c r="H57" s="78"/>
      <c r="I57" s="78"/>
      <c r="J57" s="78"/>
      <c r="K57" s="78"/>
      <c r="L57" s="78"/>
    </row>
    <row r="58" spans="1:12" x14ac:dyDescent="0.2">
      <c r="A58" s="76"/>
      <c r="B58" s="76"/>
      <c r="C58" s="77"/>
      <c r="D58" s="78"/>
      <c r="E58" s="78"/>
      <c r="F58" s="78"/>
      <c r="G58" s="78"/>
      <c r="H58" s="78"/>
      <c r="I58" s="78"/>
      <c r="J58" s="78"/>
      <c r="K58" s="78"/>
      <c r="L58" s="78"/>
    </row>
    <row r="59" spans="1:12" x14ac:dyDescent="0.2">
      <c r="A59" s="76"/>
      <c r="B59" s="76"/>
      <c r="C59" s="77"/>
      <c r="D59" s="78"/>
      <c r="E59" s="78"/>
      <c r="F59" s="78"/>
      <c r="G59" s="78"/>
      <c r="H59" s="78"/>
      <c r="I59" s="78"/>
      <c r="J59" s="78"/>
      <c r="K59" s="78"/>
      <c r="L59" s="78"/>
    </row>
    <row r="60" spans="1:12" x14ac:dyDescent="0.2">
      <c r="A60" s="76"/>
      <c r="B60" s="76"/>
      <c r="C60" s="77"/>
      <c r="D60" s="78"/>
      <c r="E60" s="78"/>
      <c r="F60" s="78"/>
      <c r="G60" s="78"/>
      <c r="H60" s="78"/>
      <c r="I60" s="78"/>
      <c r="J60" s="78"/>
      <c r="K60" s="78"/>
      <c r="L60" s="78"/>
    </row>
    <row r="61" spans="1:12" x14ac:dyDescent="0.2">
      <c r="A61" s="76"/>
      <c r="B61" s="76"/>
      <c r="C61" s="77"/>
      <c r="D61" s="78"/>
      <c r="E61" s="78"/>
      <c r="F61" s="78"/>
      <c r="G61" s="78"/>
      <c r="H61" s="78"/>
      <c r="I61" s="78"/>
      <c r="J61" s="78"/>
      <c r="K61" s="78"/>
      <c r="L61" s="78"/>
    </row>
    <row r="62" spans="1:12" x14ac:dyDescent="0.2">
      <c r="A62" s="76"/>
      <c r="B62" s="76"/>
      <c r="C62" s="77"/>
      <c r="D62" s="78"/>
      <c r="E62" s="78"/>
      <c r="F62" s="78"/>
      <c r="G62" s="78"/>
      <c r="H62" s="78"/>
      <c r="I62" s="78"/>
      <c r="J62" s="78"/>
      <c r="K62" s="78"/>
      <c r="L62" s="78"/>
    </row>
    <row r="63" spans="1:12" x14ac:dyDescent="0.2">
      <c r="A63" s="76"/>
      <c r="B63" s="76"/>
      <c r="C63" s="77"/>
      <c r="D63" s="78"/>
      <c r="E63" s="78"/>
      <c r="F63" s="78"/>
      <c r="G63" s="78"/>
      <c r="H63" s="78"/>
      <c r="I63" s="78"/>
      <c r="J63" s="78"/>
      <c r="K63" s="78"/>
      <c r="L63" s="78"/>
    </row>
    <row r="64" spans="1:12" x14ac:dyDescent="0.2">
      <c r="A64" s="76"/>
      <c r="B64" s="76"/>
      <c r="C64" s="77"/>
      <c r="D64" s="78"/>
      <c r="E64" s="78"/>
      <c r="F64" s="78"/>
      <c r="G64" s="78"/>
      <c r="H64" s="78"/>
      <c r="I64" s="78"/>
      <c r="J64" s="78"/>
      <c r="K64" s="78"/>
      <c r="L64" s="78"/>
    </row>
    <row r="65" spans="1:12" x14ac:dyDescent="0.2">
      <c r="A65" s="76"/>
      <c r="B65" s="76"/>
      <c r="C65" s="77"/>
      <c r="D65" s="78"/>
      <c r="E65" s="78"/>
      <c r="F65" s="78"/>
      <c r="G65" s="78"/>
      <c r="H65" s="78"/>
      <c r="I65" s="78"/>
      <c r="J65" s="78"/>
      <c r="K65" s="78"/>
      <c r="L65" s="78"/>
    </row>
    <row r="66" spans="1:12" x14ac:dyDescent="0.2">
      <c r="A66" s="76"/>
      <c r="B66" s="76"/>
      <c r="C66" s="77"/>
      <c r="D66" s="78"/>
      <c r="E66" s="78"/>
      <c r="F66" s="78"/>
      <c r="G66" s="78"/>
      <c r="H66" s="78"/>
      <c r="I66" s="78"/>
      <c r="J66" s="78"/>
      <c r="K66" s="78"/>
      <c r="L66" s="78"/>
    </row>
    <row r="67" spans="1:12" x14ac:dyDescent="0.2">
      <c r="A67" s="76"/>
      <c r="B67" s="76"/>
      <c r="C67" s="77"/>
      <c r="D67" s="78"/>
      <c r="E67" s="78"/>
      <c r="F67" s="78"/>
      <c r="G67" s="78"/>
      <c r="H67" s="78"/>
      <c r="I67" s="78"/>
      <c r="J67" s="78"/>
      <c r="K67" s="78"/>
      <c r="L67" s="78"/>
    </row>
    <row r="68" spans="1:12" x14ac:dyDescent="0.2">
      <c r="A68" s="76"/>
      <c r="B68" s="76"/>
      <c r="C68" s="77"/>
      <c r="D68" s="78"/>
      <c r="E68" s="78"/>
      <c r="F68" s="78"/>
      <c r="G68" s="78"/>
      <c r="H68" s="78"/>
      <c r="I68" s="78"/>
      <c r="J68" s="78"/>
      <c r="K68" s="78"/>
      <c r="L68" s="78"/>
    </row>
    <row r="69" spans="1:12" x14ac:dyDescent="0.2">
      <c r="A69" s="76"/>
      <c r="B69" s="76"/>
      <c r="C69" s="77"/>
      <c r="D69" s="78"/>
      <c r="E69" s="78"/>
      <c r="F69" s="78"/>
      <c r="G69" s="78"/>
      <c r="H69" s="78"/>
      <c r="I69" s="78"/>
      <c r="J69" s="78"/>
      <c r="K69" s="78"/>
      <c r="L69" s="78"/>
    </row>
    <row r="70" spans="1:12" x14ac:dyDescent="0.2">
      <c r="A70" s="76"/>
      <c r="B70" s="76"/>
      <c r="C70" s="77"/>
      <c r="D70" s="78"/>
      <c r="E70" s="78"/>
      <c r="F70" s="78"/>
      <c r="G70" s="78"/>
      <c r="H70" s="78"/>
      <c r="I70" s="78"/>
      <c r="J70" s="78"/>
      <c r="K70" s="78"/>
      <c r="L70" s="78"/>
    </row>
    <row r="71" spans="1:12" x14ac:dyDescent="0.2">
      <c r="A71" s="76"/>
      <c r="B71" s="76"/>
      <c r="C71" s="77"/>
      <c r="D71" s="78"/>
      <c r="E71" s="78"/>
      <c r="F71" s="78"/>
      <c r="G71" s="78"/>
      <c r="H71" s="78"/>
      <c r="I71" s="78"/>
      <c r="J71" s="78"/>
      <c r="K71" s="78"/>
      <c r="L71" s="78"/>
    </row>
    <row r="72" spans="1:12" x14ac:dyDescent="0.2">
      <c r="A72" s="76"/>
      <c r="B72" s="76"/>
      <c r="C72" s="77"/>
      <c r="D72" s="78"/>
      <c r="E72" s="78"/>
      <c r="F72" s="78"/>
      <c r="G72" s="78"/>
      <c r="H72" s="78"/>
      <c r="I72" s="78"/>
      <c r="J72" s="78"/>
      <c r="K72" s="78"/>
      <c r="L72" s="78"/>
    </row>
    <row r="73" spans="1:12" x14ac:dyDescent="0.2">
      <c r="A73" s="76"/>
      <c r="B73" s="76"/>
      <c r="C73" s="77"/>
      <c r="D73" s="78"/>
      <c r="E73" s="78"/>
      <c r="F73" s="78"/>
      <c r="G73" s="78"/>
      <c r="H73" s="78"/>
      <c r="I73" s="78"/>
      <c r="J73" s="78"/>
      <c r="K73" s="78"/>
      <c r="L73" s="78"/>
    </row>
    <row r="74" spans="1:12" x14ac:dyDescent="0.2">
      <c r="A74" s="76"/>
      <c r="B74" s="76"/>
      <c r="C74" s="77"/>
      <c r="D74" s="78"/>
      <c r="E74" s="78"/>
      <c r="F74" s="78"/>
      <c r="G74" s="78"/>
      <c r="H74" s="78"/>
      <c r="I74" s="78"/>
      <c r="J74" s="78"/>
      <c r="K74" s="78"/>
      <c r="L74" s="78"/>
    </row>
    <row r="75" spans="1:12" x14ac:dyDescent="0.2">
      <c r="A75" s="76"/>
      <c r="B75" s="76"/>
      <c r="C75" s="77"/>
      <c r="D75" s="78"/>
      <c r="E75" s="78"/>
      <c r="F75" s="78"/>
      <c r="G75" s="78"/>
      <c r="H75" s="78"/>
      <c r="I75" s="78"/>
      <c r="J75" s="78"/>
      <c r="K75" s="78"/>
      <c r="L75" s="78"/>
    </row>
    <row r="76" spans="1:12" x14ac:dyDescent="0.2">
      <c r="A76" s="76"/>
      <c r="B76" s="76"/>
      <c r="C76" s="77"/>
      <c r="D76" s="78"/>
      <c r="E76" s="78"/>
      <c r="F76" s="78"/>
      <c r="G76" s="78"/>
      <c r="H76" s="78"/>
      <c r="I76" s="78"/>
      <c r="J76" s="78"/>
      <c r="K76" s="78"/>
      <c r="L76" s="78"/>
    </row>
    <row r="77" spans="1:12" x14ac:dyDescent="0.2">
      <c r="A77" s="76"/>
      <c r="B77" s="76"/>
      <c r="C77" s="77"/>
      <c r="D77" s="78"/>
      <c r="E77" s="78"/>
      <c r="F77" s="78"/>
      <c r="G77" s="78"/>
      <c r="H77" s="78"/>
      <c r="I77" s="78"/>
      <c r="J77" s="78"/>
      <c r="K77" s="78"/>
      <c r="L77" s="78"/>
    </row>
    <row r="78" spans="1:12" x14ac:dyDescent="0.2">
      <c r="A78" s="76"/>
      <c r="B78" s="76"/>
      <c r="C78" s="77"/>
      <c r="D78" s="78"/>
      <c r="E78" s="78"/>
      <c r="F78" s="78"/>
      <c r="G78" s="78"/>
      <c r="H78" s="78"/>
      <c r="I78" s="78"/>
      <c r="J78" s="78"/>
      <c r="K78" s="78"/>
      <c r="L78" s="78"/>
    </row>
    <row r="79" spans="1:12" x14ac:dyDescent="0.2">
      <c r="A79" s="76"/>
      <c r="B79" s="76"/>
      <c r="C79" s="77"/>
      <c r="D79" s="78"/>
      <c r="E79" s="78"/>
      <c r="F79" s="78"/>
      <c r="G79" s="78"/>
      <c r="H79" s="78"/>
      <c r="I79" s="78"/>
      <c r="J79" s="78"/>
      <c r="K79" s="78"/>
      <c r="L79" s="78"/>
    </row>
    <row r="80" spans="1:12" x14ac:dyDescent="0.2">
      <c r="A80" s="76"/>
      <c r="B80" s="76"/>
      <c r="C80" s="77"/>
      <c r="D80" s="78"/>
      <c r="E80" s="78"/>
      <c r="F80" s="78"/>
      <c r="G80" s="78"/>
      <c r="H80" s="78"/>
      <c r="I80" s="78"/>
      <c r="J80" s="78"/>
      <c r="K80" s="78"/>
      <c r="L80" s="78"/>
    </row>
    <row r="81" spans="1:12" x14ac:dyDescent="0.2">
      <c r="A81" s="76"/>
      <c r="B81" s="76"/>
      <c r="C81" s="77"/>
      <c r="D81" s="78"/>
      <c r="E81" s="78"/>
      <c r="F81" s="78"/>
      <c r="G81" s="78"/>
      <c r="H81" s="78"/>
      <c r="I81" s="78"/>
      <c r="J81" s="78"/>
      <c r="K81" s="78"/>
      <c r="L81" s="78"/>
    </row>
    <row r="82" spans="1:12" x14ac:dyDescent="0.2">
      <c r="A82" s="76"/>
      <c r="B82" s="76"/>
      <c r="C82" s="77"/>
      <c r="D82" s="78"/>
      <c r="E82" s="78"/>
      <c r="F82" s="78"/>
      <c r="G82" s="78"/>
      <c r="H82" s="78"/>
      <c r="I82" s="78"/>
      <c r="J82" s="78"/>
      <c r="K82" s="78"/>
      <c r="L82" s="78"/>
    </row>
    <row r="83" spans="1:12" x14ac:dyDescent="0.2">
      <c r="A83" s="76"/>
      <c r="B83" s="76"/>
      <c r="C83" s="77"/>
      <c r="D83" s="78"/>
      <c r="E83" s="78"/>
      <c r="F83" s="78"/>
      <c r="G83" s="78"/>
      <c r="H83" s="78"/>
      <c r="I83" s="78"/>
      <c r="J83" s="78"/>
      <c r="K83" s="78"/>
      <c r="L83" s="78"/>
    </row>
    <row r="84" spans="1:12" x14ac:dyDescent="0.2">
      <c r="A84" s="76"/>
      <c r="B84" s="76"/>
      <c r="C84" s="77"/>
      <c r="D84" s="78"/>
      <c r="E84" s="78"/>
      <c r="F84" s="78"/>
      <c r="G84" s="78"/>
      <c r="H84" s="78"/>
      <c r="I84" s="78"/>
      <c r="J84" s="78"/>
      <c r="K84" s="78"/>
      <c r="L84" s="78"/>
    </row>
    <row r="85" spans="1:12" x14ac:dyDescent="0.2">
      <c r="A85" s="76"/>
      <c r="B85" s="76"/>
      <c r="C85" s="77"/>
      <c r="D85" s="78"/>
      <c r="E85" s="78"/>
      <c r="F85" s="78"/>
      <c r="G85" s="78"/>
      <c r="H85" s="78"/>
      <c r="I85" s="78"/>
      <c r="J85" s="78"/>
      <c r="K85" s="78"/>
      <c r="L85" s="78"/>
    </row>
    <row r="86" spans="1:12" x14ac:dyDescent="0.2">
      <c r="A86" s="76"/>
      <c r="B86" s="76"/>
      <c r="C86" s="77"/>
      <c r="D86" s="78"/>
      <c r="E86" s="78"/>
      <c r="F86" s="78"/>
      <c r="G86" s="78"/>
      <c r="H86" s="78"/>
      <c r="I86" s="78"/>
      <c r="J86" s="78"/>
      <c r="K86" s="78"/>
      <c r="L86" s="78"/>
    </row>
    <row r="87" spans="1:12" x14ac:dyDescent="0.2">
      <c r="A87" s="76"/>
      <c r="B87" s="76"/>
      <c r="C87" s="77"/>
      <c r="D87" s="78"/>
      <c r="E87" s="78"/>
      <c r="F87" s="78"/>
      <c r="G87" s="78"/>
      <c r="H87" s="78"/>
      <c r="I87" s="78"/>
      <c r="J87" s="78"/>
      <c r="K87" s="78"/>
      <c r="L87" s="78"/>
    </row>
    <row r="88" spans="1:12" x14ac:dyDescent="0.2">
      <c r="A88" s="76"/>
      <c r="B88" s="76"/>
      <c r="C88" s="77"/>
      <c r="D88" s="78"/>
      <c r="E88" s="78"/>
      <c r="F88" s="78"/>
      <c r="G88" s="78"/>
      <c r="H88" s="78"/>
      <c r="I88" s="78"/>
      <c r="J88" s="78"/>
      <c r="K88" s="78"/>
      <c r="L88" s="78"/>
    </row>
    <row r="89" spans="1:12" x14ac:dyDescent="0.2">
      <c r="A89" s="76"/>
      <c r="B89" s="76"/>
      <c r="C89" s="77"/>
      <c r="D89" s="78"/>
      <c r="E89" s="78"/>
      <c r="F89" s="78"/>
      <c r="G89" s="78"/>
      <c r="H89" s="78"/>
      <c r="I89" s="78"/>
      <c r="J89" s="78"/>
      <c r="K89" s="78"/>
      <c r="L89" s="78"/>
    </row>
    <row r="90" spans="1:12" x14ac:dyDescent="0.2">
      <c r="A90" s="76"/>
      <c r="B90" s="76"/>
      <c r="C90" s="77"/>
      <c r="D90" s="78"/>
      <c r="E90" s="78"/>
      <c r="F90" s="78"/>
      <c r="G90" s="78"/>
      <c r="H90" s="78"/>
      <c r="I90" s="78"/>
      <c r="J90" s="78"/>
      <c r="K90" s="78"/>
      <c r="L90" s="78"/>
    </row>
  </sheetData>
  <mergeCells count="45">
    <mergeCell ref="B2:E2"/>
    <mergeCell ref="G2:H2"/>
    <mergeCell ref="C3:E3"/>
    <mergeCell ref="G3:H3"/>
    <mergeCell ref="C4:E4"/>
    <mergeCell ref="G4:H4"/>
    <mergeCell ref="B13:B14"/>
    <mergeCell ref="C13:C14"/>
    <mergeCell ref="C5:E5"/>
    <mergeCell ref="G5:H5"/>
    <mergeCell ref="C6:E6"/>
    <mergeCell ref="G6:H6"/>
    <mergeCell ref="B7:B8"/>
    <mergeCell ref="C7:C8"/>
    <mergeCell ref="D7:D8"/>
    <mergeCell ref="I7:I8"/>
    <mergeCell ref="B9:B10"/>
    <mergeCell ref="C9:C10"/>
    <mergeCell ref="B11:B12"/>
    <mergeCell ref="C11:C12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I39:I40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</mergeCells>
  <conditionalFormatting sqref="I12 I14 I16 I18 I20 I22 I24 I28 I26 I10">
    <cfRule type="cellIs" dxfId="37" priority="38" stopIfTrue="1" operator="equal">
      <formula>1</formula>
    </cfRule>
  </conditionalFormatting>
  <conditionalFormatting sqref="I12 I14 I16 I18 I20 I22 I24 I28 I26 I10">
    <cfRule type="cellIs" dxfId="36" priority="36" stopIfTrue="1" operator="greaterThan">
      <formula>1</formula>
    </cfRule>
    <cfRule type="cellIs" dxfId="35" priority="37" stopIfTrue="1" operator="lessThan">
      <formula>1</formula>
    </cfRule>
  </conditionalFormatting>
  <conditionalFormatting sqref="E16:H16 E18:H18 E28:H28 E24:H24 E22:H22 E14:H14 E20:H20 E10:H10 E12:H12 E26:H26">
    <cfRule type="cellIs" dxfId="34" priority="35" stopIfTrue="1" operator="greaterThan">
      <formula>0</formula>
    </cfRule>
  </conditionalFormatting>
  <conditionalFormatting sqref="E11:H11 E15:H15 E17:H17 E21:H21 E13:H13 E19:H19 E23:H23 E27:H27">
    <cfRule type="cellIs" dxfId="33" priority="34" operator="greaterThan">
      <formula>0</formula>
    </cfRule>
  </conditionalFormatting>
  <conditionalFormatting sqref="E9:H9">
    <cfRule type="cellIs" dxfId="32" priority="33" operator="greaterThan">
      <formula>0</formula>
    </cfRule>
  </conditionalFormatting>
  <conditionalFormatting sqref="E9:H28">
    <cfRule type="cellIs" dxfId="31" priority="32" operator="greaterThan">
      <formula>1</formula>
    </cfRule>
  </conditionalFormatting>
  <conditionalFormatting sqref="E25:H25">
    <cfRule type="cellIs" dxfId="30" priority="31" operator="greaterThan">
      <formula>0</formula>
    </cfRule>
  </conditionalFormatting>
  <conditionalFormatting sqref="E29:H30">
    <cfRule type="cellIs" dxfId="29" priority="25" operator="greaterThan">
      <formula>1</formula>
    </cfRule>
  </conditionalFormatting>
  <conditionalFormatting sqref="I30">
    <cfRule type="cellIs" dxfId="28" priority="30" stopIfTrue="1" operator="equal">
      <formula>1</formula>
    </cfRule>
  </conditionalFormatting>
  <conditionalFormatting sqref="I30">
    <cfRule type="cellIs" dxfId="27" priority="28" stopIfTrue="1" operator="greaterThan">
      <formula>1</formula>
    </cfRule>
    <cfRule type="cellIs" dxfId="26" priority="29" stopIfTrue="1" operator="lessThan">
      <formula>1</formula>
    </cfRule>
  </conditionalFormatting>
  <conditionalFormatting sqref="E30:H30">
    <cfRule type="cellIs" dxfId="25" priority="27" stopIfTrue="1" operator="greaterThan">
      <formula>0</formula>
    </cfRule>
  </conditionalFormatting>
  <conditionalFormatting sqref="E29:H29">
    <cfRule type="cellIs" dxfId="24" priority="26" operator="greaterThan">
      <formula>0</formula>
    </cfRule>
  </conditionalFormatting>
  <conditionalFormatting sqref="E31:H32">
    <cfRule type="cellIs" dxfId="23" priority="19" operator="greaterThan">
      <formula>1</formula>
    </cfRule>
  </conditionalFormatting>
  <conditionalFormatting sqref="I32">
    <cfRule type="cellIs" dxfId="22" priority="24" stopIfTrue="1" operator="equal">
      <formula>1</formula>
    </cfRule>
  </conditionalFormatting>
  <conditionalFormatting sqref="I32">
    <cfRule type="cellIs" dxfId="21" priority="22" stopIfTrue="1" operator="greaterThan">
      <formula>1</formula>
    </cfRule>
    <cfRule type="cellIs" dxfId="20" priority="23" stopIfTrue="1" operator="lessThan">
      <formula>1</formula>
    </cfRule>
  </conditionalFormatting>
  <conditionalFormatting sqref="E32:H32">
    <cfRule type="cellIs" dxfId="19" priority="21" stopIfTrue="1" operator="greaterThan">
      <formula>0</formula>
    </cfRule>
  </conditionalFormatting>
  <conditionalFormatting sqref="E31:H31">
    <cfRule type="cellIs" dxfId="18" priority="20" operator="greaterThan">
      <formula>0</formula>
    </cfRule>
  </conditionalFormatting>
  <conditionalFormatting sqref="E37:H38">
    <cfRule type="cellIs" dxfId="17" priority="1" operator="greaterThan">
      <formula>1</formula>
    </cfRule>
  </conditionalFormatting>
  <conditionalFormatting sqref="I34">
    <cfRule type="cellIs" dxfId="16" priority="18" stopIfTrue="1" operator="equal">
      <formula>1</formula>
    </cfRule>
  </conditionalFormatting>
  <conditionalFormatting sqref="I34">
    <cfRule type="cellIs" dxfId="15" priority="16" stopIfTrue="1" operator="greaterThan">
      <formula>1</formula>
    </cfRule>
    <cfRule type="cellIs" dxfId="14" priority="17" stopIfTrue="1" operator="lessThan">
      <formula>1</formula>
    </cfRule>
  </conditionalFormatting>
  <conditionalFormatting sqref="E34:H34">
    <cfRule type="cellIs" dxfId="13" priority="15" stopIfTrue="1" operator="greaterThan">
      <formula>0</formula>
    </cfRule>
  </conditionalFormatting>
  <conditionalFormatting sqref="E33:H33">
    <cfRule type="cellIs" dxfId="12" priority="14" operator="greaterThan">
      <formula>0</formula>
    </cfRule>
  </conditionalFormatting>
  <conditionalFormatting sqref="E33:H34">
    <cfRule type="cellIs" dxfId="11" priority="13" operator="greaterThan">
      <formula>1</formula>
    </cfRule>
  </conditionalFormatting>
  <conditionalFormatting sqref="E35:H36">
    <cfRule type="cellIs" dxfId="10" priority="7" operator="greaterThan">
      <formula>1</formula>
    </cfRule>
  </conditionalFormatting>
  <conditionalFormatting sqref="I36">
    <cfRule type="cellIs" dxfId="9" priority="12" stopIfTrue="1" operator="equal">
      <formula>1</formula>
    </cfRule>
  </conditionalFormatting>
  <conditionalFormatting sqref="I36">
    <cfRule type="cellIs" dxfId="8" priority="10" stopIfTrue="1" operator="greaterThan">
      <formula>1</formula>
    </cfRule>
    <cfRule type="cellIs" dxfId="7" priority="11" stopIfTrue="1" operator="lessThan">
      <formula>1</formula>
    </cfRule>
  </conditionalFormatting>
  <conditionalFormatting sqref="E36:H36">
    <cfRule type="cellIs" dxfId="6" priority="9" stopIfTrue="1" operator="greaterThan">
      <formula>0</formula>
    </cfRule>
  </conditionalFormatting>
  <conditionalFormatting sqref="E35:H35">
    <cfRule type="cellIs" dxfId="5" priority="8" operator="greaterThan">
      <formula>0</formula>
    </cfRule>
  </conditionalFormatting>
  <conditionalFormatting sqref="I38">
    <cfRule type="cellIs" dxfId="4" priority="6" stopIfTrue="1" operator="equal">
      <formula>1</formula>
    </cfRule>
  </conditionalFormatting>
  <conditionalFormatting sqref="I38">
    <cfRule type="cellIs" dxfId="3" priority="4" stopIfTrue="1" operator="greaterThan">
      <formula>1</formula>
    </cfRule>
    <cfRule type="cellIs" dxfId="2" priority="5" stopIfTrue="1" operator="lessThan">
      <formula>1</formula>
    </cfRule>
  </conditionalFormatting>
  <conditionalFormatting sqref="E38:H38">
    <cfRule type="cellIs" dxfId="1" priority="3" stopIfTrue="1" operator="greaterThan">
      <formula>0</formula>
    </cfRule>
  </conditionalFormatting>
  <conditionalFormatting sqref="E37:H37">
    <cfRule type="cellIs" dxfId="0" priority="2" operator="greaterThan">
      <formula>0</formula>
    </cfRule>
  </conditionalFormatting>
  <pageMargins left="0.39370078740157483" right="0.27559055118110237" top="0.59055118110236227" bottom="0.51181102362204722" header="0.31496062992125984" footer="0.19685039370078741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5" workbookViewId="0">
      <selection activeCell="H27" sqref="H27"/>
    </sheetView>
  </sheetViews>
  <sheetFormatPr defaultColWidth="9" defaultRowHeight="15" x14ac:dyDescent="0.25"/>
  <cols>
    <col min="1" max="1" width="15.75" style="168" customWidth="1"/>
    <col min="2" max="2" width="10.125" style="168" customWidth="1"/>
    <col min="3" max="3" width="23" style="168" customWidth="1"/>
    <col min="4" max="4" width="9" style="168"/>
    <col min="5" max="5" width="17.875" style="168" customWidth="1"/>
    <col min="6" max="6" width="9" style="168"/>
    <col min="7" max="7" width="17.875" style="168" customWidth="1"/>
    <col min="8" max="16384" width="9" style="168"/>
  </cols>
  <sheetData>
    <row r="1" spans="1:7" x14ac:dyDescent="0.25">
      <c r="A1" s="300" t="s">
        <v>434</v>
      </c>
      <c r="B1" s="171" t="s">
        <v>411</v>
      </c>
      <c r="C1" s="173" t="s">
        <v>433</v>
      </c>
      <c r="D1" s="171" t="s">
        <v>411</v>
      </c>
      <c r="E1" s="173" t="s">
        <v>432</v>
      </c>
      <c r="F1" s="171" t="s">
        <v>411</v>
      </c>
      <c r="G1" s="173" t="s">
        <v>431</v>
      </c>
    </row>
    <row r="2" spans="1:7" x14ac:dyDescent="0.25">
      <c r="A2" s="301"/>
      <c r="B2" s="171" t="s">
        <v>408</v>
      </c>
      <c r="C2" s="177" t="s">
        <v>430</v>
      </c>
      <c r="D2" s="171" t="s">
        <v>408</v>
      </c>
      <c r="E2" s="173" t="s">
        <v>429</v>
      </c>
      <c r="F2" s="171" t="s">
        <v>408</v>
      </c>
      <c r="G2" s="173" t="s">
        <v>428</v>
      </c>
    </row>
    <row r="3" spans="1:7" ht="67.5" customHeight="1" x14ac:dyDescent="0.25">
      <c r="A3" s="301"/>
      <c r="B3" s="171" t="s">
        <v>405</v>
      </c>
      <c r="C3" s="175" t="s">
        <v>427</v>
      </c>
      <c r="D3" s="171" t="s">
        <v>405</v>
      </c>
      <c r="E3" s="176" t="s">
        <v>426</v>
      </c>
      <c r="F3" s="171" t="s">
        <v>405</v>
      </c>
      <c r="G3" s="175" t="s">
        <v>425</v>
      </c>
    </row>
    <row r="4" spans="1:7" x14ac:dyDescent="0.25">
      <c r="A4" s="302"/>
      <c r="B4" s="171" t="s">
        <v>403</v>
      </c>
      <c r="C4" s="174">
        <f>42.5/5</f>
        <v>8.5</v>
      </c>
      <c r="D4" s="171" t="s">
        <v>403</v>
      </c>
      <c r="E4" s="174">
        <f>28/5</f>
        <v>5.6</v>
      </c>
      <c r="F4" s="171" t="s">
        <v>403</v>
      </c>
      <c r="G4" s="174">
        <f>48/5</f>
        <v>9.6</v>
      </c>
    </row>
    <row r="5" spans="1:7" x14ac:dyDescent="0.25">
      <c r="A5" s="303" t="s">
        <v>402</v>
      </c>
      <c r="B5" s="303"/>
      <c r="C5" s="303"/>
      <c r="D5" s="303"/>
      <c r="E5" s="303"/>
      <c r="F5" s="303"/>
      <c r="G5" s="169">
        <f>AVERAGE(C4,E4,G4)</f>
        <v>7.8999999999999995</v>
      </c>
    </row>
    <row r="6" spans="1:7" x14ac:dyDescent="0.25">
      <c r="A6" s="304" t="s">
        <v>424</v>
      </c>
      <c r="B6" s="171" t="s">
        <v>411</v>
      </c>
      <c r="C6" s="173" t="s">
        <v>423</v>
      </c>
    </row>
    <row r="7" spans="1:7" x14ac:dyDescent="0.25">
      <c r="A7" s="304"/>
      <c r="B7" s="171" t="s">
        <v>408</v>
      </c>
      <c r="C7" s="173" t="s">
        <v>422</v>
      </c>
    </row>
    <row r="8" spans="1:7" ht="71.25" customHeight="1" x14ac:dyDescent="0.25">
      <c r="A8" s="304"/>
      <c r="B8" s="171" t="s">
        <v>405</v>
      </c>
      <c r="C8" s="172" t="s">
        <v>421</v>
      </c>
    </row>
    <row r="9" spans="1:7" x14ac:dyDescent="0.25">
      <c r="A9" s="304"/>
      <c r="B9" s="171" t="s">
        <v>403</v>
      </c>
      <c r="C9" s="170">
        <v>65.900000000000006</v>
      </c>
    </row>
    <row r="10" spans="1:7" x14ac:dyDescent="0.25">
      <c r="A10" s="304" t="s">
        <v>420</v>
      </c>
      <c r="B10" s="171" t="s">
        <v>411</v>
      </c>
      <c r="C10" s="173" t="s">
        <v>419</v>
      </c>
      <c r="D10" s="171" t="s">
        <v>411</v>
      </c>
      <c r="E10" s="173" t="s">
        <v>418</v>
      </c>
    </row>
    <row r="11" spans="1:7" ht="14.25" customHeight="1" x14ac:dyDescent="0.25">
      <c r="A11" s="304"/>
      <c r="B11" s="171" t="s">
        <v>408</v>
      </c>
      <c r="C11" s="173" t="s">
        <v>417</v>
      </c>
      <c r="D11" s="171" t="s">
        <v>408</v>
      </c>
      <c r="E11" s="173" t="s">
        <v>416</v>
      </c>
    </row>
    <row r="12" spans="1:7" ht="75" customHeight="1" x14ac:dyDescent="0.25">
      <c r="A12" s="304"/>
      <c r="B12" s="171" t="s">
        <v>405</v>
      </c>
      <c r="C12" s="172" t="s">
        <v>415</v>
      </c>
      <c r="D12" s="171" t="s">
        <v>405</v>
      </c>
      <c r="E12" s="172" t="s">
        <v>414</v>
      </c>
    </row>
    <row r="13" spans="1:7" x14ac:dyDescent="0.25">
      <c r="A13" s="304"/>
      <c r="B13" s="171" t="s">
        <v>403</v>
      </c>
      <c r="C13" s="170">
        <v>60.8</v>
      </c>
      <c r="D13" s="171" t="s">
        <v>403</v>
      </c>
      <c r="E13" s="170">
        <v>59.06</v>
      </c>
    </row>
    <row r="14" spans="1:7" x14ac:dyDescent="0.25">
      <c r="A14" s="303" t="s">
        <v>402</v>
      </c>
      <c r="B14" s="303"/>
      <c r="C14" s="303"/>
      <c r="D14" s="303"/>
      <c r="E14" s="169">
        <f>AVERAGE(C13,E13)</f>
        <v>59.93</v>
      </c>
    </row>
    <row r="15" spans="1:7" x14ac:dyDescent="0.25">
      <c r="A15" s="297" t="s">
        <v>413</v>
      </c>
      <c r="B15" s="171" t="s">
        <v>411</v>
      </c>
      <c r="C15" s="173" t="s">
        <v>412</v>
      </c>
      <c r="D15" s="171" t="s">
        <v>411</v>
      </c>
      <c r="E15" s="173" t="s">
        <v>410</v>
      </c>
    </row>
    <row r="16" spans="1:7" x14ac:dyDescent="0.25">
      <c r="A16" s="298"/>
      <c r="B16" s="171" t="s">
        <v>408</v>
      </c>
      <c r="C16" s="173" t="s">
        <v>409</v>
      </c>
      <c r="D16" s="171" t="s">
        <v>408</v>
      </c>
      <c r="E16" s="173" t="s">
        <v>407</v>
      </c>
    </row>
    <row r="17" spans="1:7" ht="104.25" customHeight="1" x14ac:dyDescent="0.25">
      <c r="A17" s="298"/>
      <c r="B17" s="171" t="s">
        <v>405</v>
      </c>
      <c r="C17" s="172" t="s">
        <v>406</v>
      </c>
      <c r="D17" s="171" t="s">
        <v>405</v>
      </c>
      <c r="E17" s="172" t="s">
        <v>404</v>
      </c>
    </row>
    <row r="18" spans="1:7" x14ac:dyDescent="0.25">
      <c r="A18" s="299"/>
      <c r="B18" s="171" t="s">
        <v>403</v>
      </c>
      <c r="C18" s="170">
        <f>37.96/2</f>
        <v>18.98</v>
      </c>
      <c r="D18" s="171" t="s">
        <v>403</v>
      </c>
      <c r="E18" s="170">
        <f>35.63/2</f>
        <v>17.815000000000001</v>
      </c>
    </row>
    <row r="19" spans="1:7" x14ac:dyDescent="0.25">
      <c r="A19" s="303" t="s">
        <v>402</v>
      </c>
      <c r="B19" s="303"/>
      <c r="C19" s="303"/>
      <c r="D19" s="303"/>
      <c r="E19" s="169">
        <f>AVERAGE(C18,E18)</f>
        <v>18.397500000000001</v>
      </c>
    </row>
    <row r="20" spans="1:7" ht="15" customHeight="1" x14ac:dyDescent="0.25">
      <c r="A20" s="300" t="s">
        <v>455</v>
      </c>
      <c r="B20" s="171" t="s">
        <v>411</v>
      </c>
      <c r="C20" s="173" t="s">
        <v>423</v>
      </c>
      <c r="D20" s="171" t="s">
        <v>411</v>
      </c>
      <c r="E20" s="214" t="s">
        <v>457</v>
      </c>
      <c r="F20" s="171" t="s">
        <v>411</v>
      </c>
      <c r="G20" s="173" t="s">
        <v>459</v>
      </c>
    </row>
    <row r="21" spans="1:7" x14ac:dyDescent="0.25">
      <c r="A21" s="301"/>
      <c r="B21" s="171" t="s">
        <v>408</v>
      </c>
      <c r="C21" s="173" t="s">
        <v>422</v>
      </c>
      <c r="D21" s="171" t="s">
        <v>408</v>
      </c>
      <c r="E21" s="215" t="s">
        <v>458</v>
      </c>
      <c r="F21" s="171" t="s">
        <v>408</v>
      </c>
      <c r="G21" s="173" t="s">
        <v>460</v>
      </c>
    </row>
    <row r="22" spans="1:7" ht="135" customHeight="1" x14ac:dyDescent="0.25">
      <c r="A22" s="301"/>
      <c r="B22" s="171" t="s">
        <v>405</v>
      </c>
      <c r="C22" s="175" t="s">
        <v>456</v>
      </c>
      <c r="D22" s="171" t="s">
        <v>405</v>
      </c>
      <c r="E22" s="176" t="s">
        <v>462</v>
      </c>
      <c r="F22" s="171" t="s">
        <v>405</v>
      </c>
      <c r="G22" s="175" t="s">
        <v>461</v>
      </c>
    </row>
    <row r="23" spans="1:7" x14ac:dyDescent="0.25">
      <c r="A23" s="302"/>
      <c r="B23" s="171" t="s">
        <v>403</v>
      </c>
      <c r="C23" s="174">
        <f>249.9/3.6</f>
        <v>69.416666666666671</v>
      </c>
      <c r="D23" s="171" t="s">
        <v>403</v>
      </c>
      <c r="E23" s="174">
        <f>229.9/3.6</f>
        <v>63.861111111111114</v>
      </c>
      <c r="F23" s="171" t="s">
        <v>403</v>
      </c>
      <c r="G23" s="174">
        <f>179.9/3.6</f>
        <v>49.972222222222221</v>
      </c>
    </row>
    <row r="24" spans="1:7" x14ac:dyDescent="0.25">
      <c r="A24" s="303" t="s">
        <v>402</v>
      </c>
      <c r="B24" s="303"/>
      <c r="C24" s="303"/>
      <c r="D24" s="303"/>
      <c r="E24" s="303"/>
      <c r="F24" s="303"/>
      <c r="G24" s="169">
        <f>AVERAGE(C23,E23,G23)</f>
        <v>61.083333333333336</v>
      </c>
    </row>
    <row r="25" spans="1:7" ht="15" customHeight="1" x14ac:dyDescent="0.25">
      <c r="A25" s="305" t="s">
        <v>520</v>
      </c>
      <c r="B25" s="171" t="s">
        <v>411</v>
      </c>
      <c r="C25" s="218" t="s">
        <v>457</v>
      </c>
      <c r="D25" s="171" t="s">
        <v>411</v>
      </c>
      <c r="E25" s="218" t="s">
        <v>521</v>
      </c>
      <c r="F25" s="171" t="s">
        <v>411</v>
      </c>
      <c r="G25" s="218" t="s">
        <v>522</v>
      </c>
    </row>
    <row r="26" spans="1:7" x14ac:dyDescent="0.25">
      <c r="A26" s="306"/>
      <c r="B26" s="171" t="s">
        <v>408</v>
      </c>
      <c r="C26" s="219" t="s">
        <v>523</v>
      </c>
      <c r="D26" s="171" t="s">
        <v>408</v>
      </c>
      <c r="E26" s="218" t="s">
        <v>422</v>
      </c>
      <c r="F26" s="171" t="s">
        <v>408</v>
      </c>
      <c r="G26" s="218" t="s">
        <v>524</v>
      </c>
    </row>
    <row r="27" spans="1:7" ht="200.25" x14ac:dyDescent="0.25">
      <c r="A27" s="306"/>
      <c r="B27" s="171" t="s">
        <v>405</v>
      </c>
      <c r="C27" s="220" t="s">
        <v>525</v>
      </c>
      <c r="D27" s="171" t="s">
        <v>405</v>
      </c>
      <c r="E27" s="221" t="s">
        <v>526</v>
      </c>
      <c r="F27" s="171" t="s">
        <v>405</v>
      </c>
      <c r="G27" s="220" t="s">
        <v>527</v>
      </c>
    </row>
    <row r="28" spans="1:7" x14ac:dyDescent="0.25">
      <c r="A28" s="306"/>
      <c r="B28" s="222" t="s">
        <v>403</v>
      </c>
      <c r="C28" s="223">
        <v>62.9</v>
      </c>
      <c r="D28" s="222" t="s">
        <v>403</v>
      </c>
      <c r="E28" s="223">
        <v>66.900000000000006</v>
      </c>
      <c r="F28" s="222" t="s">
        <v>403</v>
      </c>
      <c r="G28" s="223">
        <v>66.45</v>
      </c>
    </row>
    <row r="29" spans="1:7" x14ac:dyDescent="0.25">
      <c r="A29" s="307"/>
      <c r="B29" s="222" t="s">
        <v>528</v>
      </c>
      <c r="C29" s="223">
        <f>C28/2.4</f>
        <v>26.208333333333332</v>
      </c>
      <c r="D29" s="222" t="s">
        <v>528</v>
      </c>
      <c r="E29" s="223">
        <f>E28/2.4</f>
        <v>27.875000000000004</v>
      </c>
      <c r="F29" s="222" t="s">
        <v>528</v>
      </c>
      <c r="G29" s="223">
        <f>G28/2.4</f>
        <v>27.687500000000004</v>
      </c>
    </row>
    <row r="30" spans="1:7" x14ac:dyDescent="0.25">
      <c r="A30" s="308" t="s">
        <v>529</v>
      </c>
      <c r="B30" s="308"/>
      <c r="C30" s="308"/>
      <c r="D30" s="308"/>
      <c r="E30" s="308"/>
      <c r="F30" s="308"/>
      <c r="G30" s="224">
        <f>AVERAGE(C29,E29,G29)</f>
        <v>27.256944444444446</v>
      </c>
    </row>
  </sheetData>
  <mergeCells count="11">
    <mergeCell ref="A25:A29"/>
    <mergeCell ref="A30:F30"/>
    <mergeCell ref="A20:A23"/>
    <mergeCell ref="A24:F24"/>
    <mergeCell ref="A19:D19"/>
    <mergeCell ref="A15:A18"/>
    <mergeCell ref="A1:A4"/>
    <mergeCell ref="A5:F5"/>
    <mergeCell ref="A6:A9"/>
    <mergeCell ref="A10:A13"/>
    <mergeCell ref="A14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Orçamento Sintético</vt:lpstr>
      <vt:lpstr>Composições</vt:lpstr>
      <vt:lpstr>COMP.ADM</vt:lpstr>
      <vt:lpstr>COMP_BDI</vt:lpstr>
      <vt:lpstr>ENCARGOS SOCIAIS</vt:lpstr>
      <vt:lpstr>CRONOGRAMA</vt:lpstr>
      <vt:lpstr>Cotações</vt:lpstr>
      <vt:lpstr>COMP_BDI!Area_de_impressao</vt:lpstr>
      <vt:lpstr>CRONOGRAMA!Area_de_impressao</vt:lpstr>
      <vt:lpstr>COMP_BDI!Print_Area_0</vt:lpstr>
      <vt:lpstr>COMP_BDI!Print_Area_0_0</vt:lpstr>
      <vt:lpstr>COMP_BDI!sda</vt:lpstr>
      <vt:lpstr>COMP_BDI!sdf</vt:lpstr>
      <vt:lpstr>'Orçamento Sintético'!Titulos_de_impressao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Joao Carlos Godoy Ilha</cp:lastModifiedBy>
  <cp:revision>0</cp:revision>
  <cp:lastPrinted>2023-03-24T19:55:44Z</cp:lastPrinted>
  <dcterms:created xsi:type="dcterms:W3CDTF">2023-01-26T17:12:32Z</dcterms:created>
  <dcterms:modified xsi:type="dcterms:W3CDTF">2023-06-02T20:31:49Z</dcterms:modified>
</cp:coreProperties>
</file>